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ılavuz" sheetId="1" state="visible" r:id="rId3"/>
    <sheet name="Çek Kırdırma" sheetId="2" state="visible" r:id="rId4"/>
    <sheet name="Ortalama Vade" sheetId="3" state="visible" r:id="rId5"/>
    <sheet name="Mahsup Sonrası Vade" sheetId="4" state="visible" r:id="rId6"/>
    <sheet name="Kart Asgari Ödem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<sst xmlns="http://schemas.openxmlformats.org/spreadsheetml/2006/main" count="108" uniqueCount="94">
  <si>
    <t xml:space="preserve">DİJİTAL FİNANS ASİSTANI — KOBİ FİNANS HESAPLAMA ŞABLONU</t>
  </si>
  <si>
    <t xml:space="preserve">NASIL KULLANILIR</t>
  </si>
  <si>
    <t xml:space="preserve">• SARI hücreler sizin dolduracağınız alanlardır. Diğer hücrelerde formül vardır, elle değiştirmeyin.</t>
  </si>
  <si>
    <t xml:space="preserve">• Oranlar yüzde olarak girilir: %45 için 45 yazın.</t>
  </si>
  <si>
    <t xml:space="preserve">• Her sayfada örnek değerler doludur; kendi rakamlarınızı yazınca sonuç anında değişir.</t>
  </si>
  <si>
    <t xml:space="preserve">SAYFALAR</t>
  </si>
  <si>
    <t xml:space="preserve">1. Çek Kırdırma — vadeli çekin bugün bozdurulmasında ele geçecek net tutar (BSMV ve komisyon dahil).</t>
  </si>
  <si>
    <t xml:space="preserve">2. Ortalama Vade — farklı tutar ve tarihlerdeki çek/senet/faturaların tutar ağırlıklı ortalama vadesi.</t>
  </si>
  <si>
    <t xml:space="preserve">3. Mahsup Sonrası Vade — aynı cariye borcunuz varsa, karşı faturalar FIFO ile düşülür, kalan bakiyenin vadesi bulunur.</t>
  </si>
  <si>
    <t xml:space="preserve">4. Kart Asgari Ödeme — yalnız asgari ödenirse borç kaç ayda kapanır, toplam ne ödenir.</t>
  </si>
  <si>
    <t xml:space="preserve">VERGİ NOTLARI</t>
  </si>
  <si>
    <t xml:space="preserve">• BSMV: 6802 s. Gider Vergileri Kanunu — bankanın aldığı faiz, komisyon ve ücretlerin TAMAMI matraha girer. Genel oran %5.</t>
  </si>
  <si>
    <t xml:space="preserve">• KKDF yalnız FAİZ üzerinden alınır, komisyona uygulanmaz. Ticari TL kredide %0, bireysel kredide %15.</t>
  </si>
  <si>
    <t xml:space="preserve">• Gün bazı ürüne göre değişir: çek iskontosu ve rotatif 365, ticari kredi komisyonu 360. Bankanızın dekontundaki bazı kullanın.</t>
  </si>
  <si>
    <t xml:space="preserve">• Kredi kartı asgari ödeme oranı kart limitine göre mevzuatla belirlenir — ORANI EKSTRENİZDEN GİRİN, şablon varsayılan koyar.</t>
  </si>
  <si>
    <t xml:space="preserve">Bu şablondaki formüller dijitalfinansasistani.com hesaplayıcılarıyla aynı çekirdekten üretilmiştir.</t>
  </si>
  <si>
    <t xml:space="preserve">Güncel sürüm ve çevrimiçi hesaplayıcılar: https://dijitalfinansasistani.com/Hesaplama_Araclari.html</t>
  </si>
  <si>
    <t xml:space="preserve">ÇEK KIRDIRMA (İSKONTO) — ELE GEÇECEK NET TUTAR</t>
  </si>
  <si>
    <t xml:space="preserve">GİRDİLER</t>
  </si>
  <si>
    <t xml:space="preserve">Çek Tutarı (Nominal)</t>
  </si>
  <si>
    <t xml:space="preserve">Vadeye Kalan Gün</t>
  </si>
  <si>
    <t xml:space="preserve">Yıllık İskonto Oranı</t>
  </si>
  <si>
    <t xml:space="preserve">BSMV Oranı</t>
  </si>
  <si>
    <t xml:space="preserve">Genel oran %5</t>
  </si>
  <si>
    <t xml:space="preserve">Komisyon (TL)</t>
  </si>
  <si>
    <t xml:space="preserve">Bankanın aldığı tutar; yoksa 0</t>
  </si>
  <si>
    <t xml:space="preserve">Gün Bazı</t>
  </si>
  <si>
    <t xml:space="preserve">365 ya da 360 — dekontunuzdaki baz</t>
  </si>
  <si>
    <t xml:space="preserve">Yöntem</t>
  </si>
  <si>
    <t xml:space="preserve">dış</t>
  </si>
  <si>
    <t xml:space="preserve">"dış" = banka teamülü (öndeğer) · "iç" = matematiksel iskonto</t>
  </si>
  <si>
    <t xml:space="preserve">SONUÇ</t>
  </si>
  <si>
    <t xml:space="preserve">İskonto Faizi</t>
  </si>
  <si>
    <t xml:space="preserve">Komisyon</t>
  </si>
  <si>
    <t xml:space="preserve">BSMV (faiz + komisyon üzerinden)</t>
  </si>
  <si>
    <t xml:space="preserve">Toplam Kesinti</t>
  </si>
  <si>
    <t xml:space="preserve">ELE GEÇECEK NET TUTAR</t>
  </si>
  <si>
    <t xml:space="preserve">Yıllıklandırılmış Efektif Maliyet</t>
  </si>
  <si>
    <t xml:space="preserve">Hesaplama esası: Dış iskonto → Faiz = Nominal × Oran × Gün ÷ Gün Bazı.  İç iskonto → Peşin Değer = Nominal ÷ (1 + Oran × Gün ÷ Gün Bazı).</t>
  </si>
  <si>
    <t xml:space="preserve">BSMV matrahı faiz + komisyon toplamıdır (6802 s. Kanun). Doğrulama: 100.000 ₺ · 90 gün · %45 · BSMV %5 → net 88.349,32 ₺.</t>
  </si>
  <si>
    <t xml:space="preserve">AĞIRLIKLI ORTALAMA VADE</t>
  </si>
  <si>
    <t xml:space="preserve">Referans Tarihi</t>
  </si>
  <si>
    <t xml:space="preserve">Bugün; isterseniz sabit tarih yazın</t>
  </si>
  <si>
    <t xml:space="preserve">Yıllık Para Maliyeti</t>
  </si>
  <si>
    <t xml:space="preserve">Vadenin TL karşılığı için</t>
  </si>
  <si>
    <t xml:space="preserve">KALEMLER — sarı alanlara kendi çek/senet/faturalarınızı yazın</t>
  </si>
  <si>
    <t xml:space="preserve">Kalem</t>
  </si>
  <si>
    <t xml:space="preserve">Tutar</t>
  </si>
  <si>
    <t xml:space="preserve">Vade Tarihi</t>
  </si>
  <si>
    <t xml:space="preserve">Gün</t>
  </si>
  <si>
    <t xml:space="preserve">Ağırlık (Tutar × Gün)</t>
  </si>
  <si>
    <t xml:space="preserve">Pay</t>
  </si>
  <si>
    <t xml:space="preserve">1. çek</t>
  </si>
  <si>
    <t xml:space="preserve">2. çek</t>
  </si>
  <si>
    <t xml:space="preserve">Toplam Tutar</t>
  </si>
  <si>
    <t xml:space="preserve">Ortalama Vade Tarihi</t>
  </si>
  <si>
    <t xml:space="preserve">Basit Gün Ortalaması</t>
  </si>
  <si>
    <t xml:space="preserve">Ağırlığı Yok Saymanın Farkı</t>
  </si>
  <si>
    <t xml:space="preserve">Vadenin Para Karşılığı</t>
  </si>
  <si>
    <t xml:space="preserve">Ağırlıklı Ortalama Vade = Σ(Tutar × Gün) ÷ Σ(Tutar). Gün, referans tarihinden vade tarihine kadar geçen TAKVİM günüdür.</t>
  </si>
  <si>
    <t xml:space="preserve">Doğrulama: 100.000 ₺/30 gün + 300.000 ₺/90 gün → 75 gün (basit ortalama 60 gün, fark 15 gün).</t>
  </si>
  <si>
    <t xml:space="preserve">MAHSUP SONRASI ORTALAMA VADE — KARŞI FATURA DÜŞÜLMÜŞ</t>
  </si>
  <si>
    <t xml:space="preserve">ALACAKLARINIZ (aynı cariden)</t>
  </si>
  <si>
    <t xml:space="preserve">Önceki Kümülatif</t>
  </si>
  <si>
    <t xml:space="preserve">Mahsup Edilen</t>
  </si>
  <si>
    <t xml:space="preserve">Kalan</t>
  </si>
  <si>
    <t xml:space="preserve">KARŞI FATURALAR (aynı cariye borcunuz)</t>
  </si>
  <si>
    <t xml:space="preserve">Karşı Fatura Toplamı</t>
  </si>
  <si>
    <t xml:space="preserve">Tek rakam yeter; FIFO en erken vadeli alacaktan başlar</t>
  </si>
  <si>
    <t xml:space="preserve">Alacak Toplamı (mahsupsuz)</t>
  </si>
  <si>
    <t xml:space="preserve">Kalan Bakiye</t>
  </si>
  <si>
    <t xml:space="preserve">MAHSUP SONRASI ORTALAMA VADE</t>
  </si>
  <si>
    <t xml:space="preserve">Mahsupsuz Ortalama Vade</t>
  </si>
  <si>
    <t xml:space="preserve">Fark</t>
  </si>
  <si>
    <t xml:space="preserve">Mahsup FIFO'dur: karşı faturaların toplamı EN ERKEN vadeli alacaktan başlayarak kapatır. Ortalama vade yalnız KALAN bakiye üzerinden hesaplanır.</t>
  </si>
  <si>
    <t xml:space="preserve">Doğrulama: 100.000/30 gün + 300.000/90 gün alacak, 150.000 karşı fatura → kalan 250.000 ₺, ortalama vade 90 gün (mahsupsuz 75 gün, fark +15).</t>
  </si>
  <si>
    <t xml:space="preserve">KREDİ KARTI ASGARİ ÖDEME — KAÇ AYDA BİTER, NE KADAR ÖDERSİNİZ</t>
  </si>
  <si>
    <t xml:space="preserve">Dönem Borcu</t>
  </si>
  <si>
    <t xml:space="preserve">Asgari Ödeme Oranı</t>
  </si>
  <si>
    <t xml:space="preserve">⚠ Ekstrenizde yazan oranı girin — limite göre değişir</t>
  </si>
  <si>
    <t xml:space="preserve">Aylık Akdi Faiz</t>
  </si>
  <si>
    <t xml:space="preserve">TCMB azami oranlarını aşamaz</t>
  </si>
  <si>
    <t xml:space="preserve">KKDF Oranı</t>
  </si>
  <si>
    <t xml:space="preserve">Bu Ayın Asgari Ödemesi</t>
  </si>
  <si>
    <t xml:space="preserve">Yalnız Asgari Ödenirse Süre</t>
  </si>
  <si>
    <t xml:space="preserve">Toplam Ödeyeceğiniz</t>
  </si>
  <si>
    <t xml:space="preserve">Ay</t>
  </si>
  <si>
    <t xml:space="preserve">Ödeme</t>
  </si>
  <si>
    <t xml:space="preserve">Faiz</t>
  </si>
  <si>
    <t xml:space="preserve">Vergi</t>
  </si>
  <si>
    <t xml:space="preserve">120 ay sonunda kalan bakiye</t>
  </si>
  <si>
    <t xml:space="preserve">⚠ Yukarıdaki satır 0'dan büyükse borç asgari ödemeyle KAPANMIYOR demektir: asgari oran, aylık faiz+vergi yükünün altında kalıyor ve bakiye büyüyor.</t>
  </si>
  <si>
    <t xml:space="preserve">Model: son ödeme günü asgari ödenir → KALAN bakiyeye o ayın akdi faizi işler → faiz üzerinden BSMV+KKDF eklenir → ertesi ay aynı döngü.</t>
  </si>
  <si>
    <t xml:space="preserve">Doğrulama: 20.000 ₺ · %20 asgari · %4,05 faiz · %15+%15 vergi → asgari 4.000,00 ₺, 89 ay, toplam 25.335,69 ₺.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</si>
</sst>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₺&quot;"/>
    <numFmt numFmtId="166" formatCode="#,##0&quot; gün&quot;"/>
    <numFmt numFmtId="167" formatCode="0.00\%"/>
    <numFmt numFmtId="168" formatCode="0"/>
    <numFmt numFmtId="169" formatCode="@"/>
    <numFmt numFmtId="170" formatCode="dd\.mm\.yyyy"/>
    <numFmt numFmtId="171" formatCode="#,##0"/>
    <numFmt numFmtId="172" formatCode="0.0%"/>
    <numFmt numFmtId="173" formatCode="#,##0&quot; ay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b val="true"/>
      <sz val="11"/>
      <color rgb="FF16233A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C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6233A"/>
        <bgColor rgb="FF003366"/>
      </patternFill>
    </fill>
    <fill>
      <patternFill patternType="solid">
        <fgColor rgb="FFFFF2CC"/>
        <bgColor rgb="FFEAF1DD"/>
      </patternFill>
    </fill>
    <fill>
      <patternFill patternType="solid">
        <fgColor rgb="FFEAF1DD"/>
        <bgColor rgb="FFFFF2CC"/>
      </patternFill>
    </fill>
    <fill>
      <patternFill patternType="solid">
        <fgColor rgb="FF4A5A75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F1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A7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3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95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</row>
    <row r="3" customFormat="false" ht="15" hidden="false" customHeight="true" outlineLevel="0" collapsed="false">
      <c r="A3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5" hidden="false" customHeight="true" outlineLevel="0" collapsed="false">
      <c r="A6" s="4" t="s">
        <v>4</v>
      </c>
    </row>
    <row r="8" customFormat="false" ht="15" hidden="false" customHeight="true" outlineLevel="0" collapsed="false">
      <c r="A8" s="3" t="s">
        <v>5</v>
      </c>
    </row>
    <row r="9" customFormat="false" ht="15" hidden="false" customHeight="true" outlineLevel="0" collapsed="false">
      <c r="A9" s="4" t="s">
        <v>6</v>
      </c>
    </row>
    <row r="10" customFormat="false" ht="15" hidden="false" customHeight="true" outlineLevel="0" collapsed="false">
      <c r="A10" s="4" t="s">
        <v>7</v>
      </c>
    </row>
    <row r="11" customFormat="false" ht="15" hidden="false" customHeight="true" outlineLevel="0" collapsed="false">
      <c r="A11" s="4" t="s">
        <v>8</v>
      </c>
    </row>
    <row r="12" customFormat="false" ht="15" hidden="false" customHeight="true" outlineLevel="0" collapsed="false">
      <c r="A12" s="4" t="s">
        <v>9</v>
      </c>
    </row>
    <row r="14" customFormat="false" ht="15" hidden="false" customHeight="true" outlineLevel="0" collapsed="false">
      <c r="A14" s="3" t="s">
        <v>10</v>
      </c>
    </row>
    <row r="15" customFormat="false" ht="15" hidden="false" customHeight="true" outlineLevel="0" collapsed="false">
      <c r="A15" s="4" t="s">
        <v>11</v>
      </c>
    </row>
    <row r="16" customFormat="false" ht="15" hidden="false" customHeight="true" outlineLevel="0" collapsed="false">
      <c r="A16" s="4" t="s">
        <v>12</v>
      </c>
    </row>
    <row r="17" customFormat="false" ht="15" hidden="false" customHeight="true" outlineLevel="0" collapsed="false">
      <c r="A17" s="4" t="s">
        <v>13</v>
      </c>
    </row>
    <row r="18" customFormat="false" ht="15" hidden="false" customHeight="true" outlineLevel="0" collapsed="false">
      <c r="A18" s="4" t="s">
        <v>14</v>
      </c>
    </row>
    <row r="20" customFormat="false" ht="15" hidden="false" customHeight="true" outlineLevel="0" collapsed="false">
      <c r="A20" s="5" t="s">
        <v>15</v>
      </c>
    </row>
    <row r="21" customFormat="false" ht="15" hidden="false" customHeight="true" outlineLevel="0" collapsed="false">
      <c r="A21" s="5" t="s">
        <v>16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  <col collapsed="false" customWidth="true" hidden="false" outlineLevel="0" max="3" min="3" style="1" width="52"/>
  </cols>
  <sheetData>
    <row r="1" customFormat="false" ht="25.5" hidden="false" customHeight="true" outlineLevel="0" collapsed="false">
      <c r="A1" s="2" t="s">
        <v>17</v>
      </c>
      <c r="B1" s="2"/>
      <c r="C1" s="2"/>
      <c r="D1" s="2"/>
      <c r="E1" s="2"/>
      <c r="F1" s="2"/>
    </row>
    <row r="3" customFormat="false" ht="15" hidden="false" customHeight="true" outlineLevel="0" collapsed="false">
      <c r="A3" s="3" t="s">
        <v>18</v>
      </c>
    </row>
    <row r="4" customFormat="false" ht="15" hidden="false" customHeight="true" outlineLevel="0" collapsed="false">
      <c r="A4" s="4" t="s">
        <v>19</v>
      </c>
      <c r="B4" s="6" t="n">
        <v>100000</v>
      </c>
    </row>
    <row r="5" customFormat="false" ht="15" hidden="false" customHeight="true" outlineLevel="0" collapsed="false">
      <c r="A5" s="4" t="s">
        <v>20</v>
      </c>
      <c r="B5" s="7" t="n">
        <v>90</v>
      </c>
    </row>
    <row r="6" customFormat="false" ht="15" hidden="false" customHeight="true" outlineLevel="0" collapsed="false">
      <c r="A6" s="4" t="s">
        <v>21</v>
      </c>
      <c r="B6" s="8" t="n">
        <v>45</v>
      </c>
    </row>
    <row r="7" customFormat="false" ht="15" hidden="false" customHeight="true" outlineLevel="0" collapsed="false">
      <c r="A7" s="4" t="s">
        <v>22</v>
      </c>
      <c r="B7" s="8" t="n">
        <v>5</v>
      </c>
      <c r="C7" s="5" t="s">
        <v>23</v>
      </c>
    </row>
    <row r="8" customFormat="false" ht="15" hidden="false" customHeight="true" outlineLevel="0" collapsed="false">
      <c r="A8" s="4" t="s">
        <v>24</v>
      </c>
      <c r="B8" s="6" t="n">
        <v>0</v>
      </c>
      <c r="C8" s="5" t="s">
        <v>25</v>
      </c>
    </row>
    <row r="9" customFormat="false" ht="15" hidden="false" customHeight="true" outlineLevel="0" collapsed="false">
      <c r="A9" s="4" t="s">
        <v>26</v>
      </c>
      <c r="B9" s="9" t="n">
        <v>365</v>
      </c>
      <c r="C9" s="5" t="s">
        <v>27</v>
      </c>
    </row>
    <row r="10" customFormat="false" ht="15" hidden="false" customHeight="true" outlineLevel="0" collapsed="false">
      <c r="A10" s="4" t="s">
        <v>28</v>
      </c>
      <c r="B10" s="10" t="s">
        <v>29</v>
      </c>
      <c r="C10" s="5" t="s">
        <v>30</v>
      </c>
    </row>
    <row r="12" customFormat="false" ht="15" hidden="false" customHeight="true" outlineLevel="0" collapsed="false">
      <c r="A12" s="3" t="s">
        <v>31</v>
      </c>
    </row>
    <row r="13" customFormat="false" ht="15" hidden="false" customHeight="true" outlineLevel="0" collapsed="false">
      <c r="A13" s="4" t="s">
        <v>32</v>
      </c>
      <c r="B13" s="11" t="n">
        <f aca="false">IF(LOWER(B10)="iç",B4-B4/(1+B6/100*B5/B9),B4*B6/100*B5/B9)</f>
        <v>11095.8904109589</v>
      </c>
    </row>
    <row r="14" customFormat="false" ht="15" hidden="false" customHeight="true" outlineLevel="0" collapsed="false">
      <c r="A14" s="4" t="s">
        <v>33</v>
      </c>
      <c r="B14" s="11" t="n">
        <f aca="false">B8</f>
        <v>0</v>
      </c>
    </row>
    <row r="15" customFormat="false" ht="15" hidden="false" customHeight="true" outlineLevel="0" collapsed="false">
      <c r="A15" s="4" t="s">
        <v>34</v>
      </c>
      <c r="B15" s="11" t="n">
        <f aca="false">(B13+B14)*B7/100</f>
        <v>554.794520547945</v>
      </c>
    </row>
    <row r="16" customFormat="false" ht="15" hidden="false" customHeight="true" outlineLevel="0" collapsed="false">
      <c r="A16" s="4" t="s">
        <v>35</v>
      </c>
      <c r="B16" s="11" t="n">
        <f aca="false">B13+B14+B15</f>
        <v>11650.6849315068</v>
      </c>
    </row>
    <row r="17" customFormat="false" ht="15" hidden="false" customHeight="true" outlineLevel="0" collapsed="false">
      <c r="A17" s="3" t="s">
        <v>36</v>
      </c>
      <c r="B17" s="12" t="n">
        <f aca="false">B4-B16</f>
        <v>88349.3150684932</v>
      </c>
    </row>
    <row r="18" customFormat="false" ht="15" hidden="false" customHeight="true" outlineLevel="0" collapsed="false">
      <c r="A18" s="4" t="s">
        <v>37</v>
      </c>
      <c r="B18" s="13" t="n">
        <f aca="false">IF(B4*B5=0,0,B16/B4*(365/B5)*100)</f>
        <v>47.25</v>
      </c>
    </row>
    <row r="20" customFormat="false" ht="15" hidden="false" customHeight="true" outlineLevel="0" collapsed="false">
      <c r="A20" s="5" t="s">
        <v>38</v>
      </c>
    </row>
    <row r="21" customFormat="false" ht="15" hidden="false" customHeight="true" outlineLevel="0" collapsed="false">
      <c r="A21" s="5" t="s">
        <v>39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16"/>
    <col collapsed="false" customWidth="true" hidden="false" outlineLevel="0" max="4" min="4" style="1" width="12"/>
    <col collapsed="false" customWidth="true" hidden="false" outlineLevel="0" max="5" min="5" style="1" width="18"/>
    <col collapsed="false" customWidth="true" hidden="false" outlineLevel="0" max="6" min="6" style="1" width="10"/>
  </cols>
  <sheetData>
    <row r="1" customFormat="false" ht="25.5" hidden="false" customHeight="true" outlineLevel="0" collapsed="false">
      <c r="A1" s="2" t="s">
        <v>40</v>
      </c>
      <c r="B1" s="2"/>
      <c r="C1" s="2"/>
      <c r="D1" s="2"/>
      <c r="E1" s="2"/>
      <c r="F1" s="2"/>
    </row>
    <row r="3" customFormat="false" ht="15" hidden="false" customHeight="true" outlineLevel="0" collapsed="false">
      <c r="A3" s="4" t="s">
        <v>41</v>
      </c>
      <c r="B3" s="14" t="n">
        <f aca="true">TODAY()</f>
        <v>46268</v>
      </c>
      <c r="C3" s="5" t="s">
        <v>42</v>
      </c>
    </row>
    <row r="4" customFormat="false" ht="15" hidden="false" customHeight="true" outlineLevel="0" collapsed="false">
      <c r="A4" s="4" t="s">
        <v>43</v>
      </c>
      <c r="B4" s="8" t="n">
        <v>45</v>
      </c>
      <c r="C4" s="5" t="s">
        <v>44</v>
      </c>
    </row>
    <row r="6" customFormat="false" ht="15" hidden="false" customHeight="true" outlineLevel="0" collapsed="false">
      <c r="A6" s="3" t="s">
        <v>45</v>
      </c>
    </row>
    <row r="7" customFormat="false" ht="15" hidden="false" customHeight="true" outlineLevel="0" collapsed="false">
      <c r="A7" s="15" t="s">
        <v>46</v>
      </c>
      <c r="B7" s="15" t="s">
        <v>47</v>
      </c>
      <c r="C7" s="15" t="s">
        <v>48</v>
      </c>
      <c r="D7" s="15" t="s">
        <v>49</v>
      </c>
      <c r="E7" s="15" t="s">
        <v>50</v>
      </c>
      <c r="F7" s="15" t="s">
        <v>51</v>
      </c>
    </row>
    <row r="8" customFormat="false" ht="15" hidden="false" customHeight="true" outlineLevel="0" collapsed="false">
      <c r="A8" s="16" t="s">
        <v>52</v>
      </c>
      <c r="B8" s="6" t="n">
        <v>100000</v>
      </c>
      <c r="C8" s="14" t="n">
        <f aca="false">$B$3+30</f>
        <v>46298</v>
      </c>
      <c r="D8" s="17" t="n">
        <f aca="false">IF(B8="","",C8-$B$3)</f>
        <v>30</v>
      </c>
      <c r="E8" s="18" t="n">
        <f aca="false">IF(B8="","",B8*D8)</f>
        <v>3000000</v>
      </c>
      <c r="F8" s="19" t="n">
        <f aca="false">IF(OR(B8="",SUM($B$8:$B$27)=0),"",B8/SUM($B$8:$B$27))</f>
        <v>0.25</v>
      </c>
    </row>
    <row r="9" customFormat="false" ht="15" hidden="false" customHeight="true" outlineLevel="0" collapsed="false">
      <c r="A9" s="16" t="s">
        <v>53</v>
      </c>
      <c r="B9" s="6" t="n">
        <v>300000</v>
      </c>
      <c r="C9" s="14" t="n">
        <f aca="false">$B$3+90</f>
        <v>46358</v>
      </c>
      <c r="D9" s="17" t="n">
        <f aca="false">IF(B9="","",C9-$B$3)</f>
        <v>90</v>
      </c>
      <c r="E9" s="18" t="n">
        <f aca="false">IF(B9="","",B9*D9)</f>
        <v>27000000</v>
      </c>
      <c r="F9" s="19" t="n">
        <f aca="false">IF(OR(B9="",SUM($B$8:$B$27)=0),"",B9/SUM($B$8:$B$27))</f>
        <v>0.75</v>
      </c>
    </row>
    <row r="10" customFormat="false" ht="15" hidden="false" customHeight="true" outlineLevel="0" collapsed="false">
      <c r="A10" s="16"/>
      <c r="B10" s="6"/>
      <c r="C10" s="14"/>
      <c r="D10" s="17" t="str">
        <f aca="false">IF(B10="","",C10-$B$3)</f>
        <v/>
      </c>
      <c r="E10" s="18" t="str">
        <f aca="false">IF(B10="","",B10*D10)</f>
        <v/>
      </c>
      <c r="F10" s="19" t="str">
        <f aca="false">IF(OR(B10="",SUM($B$8:$B$27)=0),"",B10/SUM($B$8:$B$27))</f>
        <v/>
      </c>
    </row>
    <row r="11" customFormat="false" ht="15" hidden="false" customHeight="true" outlineLevel="0" collapsed="false">
      <c r="A11" s="16"/>
      <c r="B11" s="6"/>
      <c r="C11" s="14"/>
      <c r="D11" s="17" t="str">
        <f aca="false">IF(B11="","",C11-$B$3)</f>
        <v/>
      </c>
      <c r="E11" s="18" t="str">
        <f aca="false">IF(B11="","",B11*D11)</f>
        <v/>
      </c>
      <c r="F11" s="19" t="str">
        <f aca="false">IF(OR(B11="",SUM($B$8:$B$27)=0),"",B11/SUM($B$8:$B$27))</f>
        <v/>
      </c>
    </row>
    <row r="12" customFormat="false" ht="15" hidden="false" customHeight="true" outlineLevel="0" collapsed="false">
      <c r="A12" s="16"/>
      <c r="B12" s="6"/>
      <c r="C12" s="14"/>
      <c r="D12" s="17" t="str">
        <f aca="false">IF(B12="","",C12-$B$3)</f>
        <v/>
      </c>
      <c r="E12" s="18" t="str">
        <f aca="false">IF(B12="","",B12*D12)</f>
        <v/>
      </c>
      <c r="F12" s="19" t="str">
        <f aca="false">IF(OR(B12="",SUM($B$8:$B$27)=0),"",B12/SUM($B$8:$B$27))</f>
        <v/>
      </c>
    </row>
    <row r="13" customFormat="false" ht="15" hidden="false" customHeight="true" outlineLevel="0" collapsed="false">
      <c r="A13" s="16"/>
      <c r="B13" s="6"/>
      <c r="C13" s="14"/>
      <c r="D13" s="17" t="str">
        <f aca="false">IF(B13="","",C13-$B$3)</f>
        <v/>
      </c>
      <c r="E13" s="18" t="str">
        <f aca="false">IF(B13="","",B13*D13)</f>
        <v/>
      </c>
      <c r="F13" s="19" t="str">
        <f aca="false">IF(OR(B13="",SUM($B$8:$B$27)=0),"",B13/SUM($B$8:$B$27))</f>
        <v/>
      </c>
    </row>
    <row r="14" customFormat="false" ht="15" hidden="false" customHeight="true" outlineLevel="0" collapsed="false">
      <c r="A14" s="16"/>
      <c r="B14" s="6"/>
      <c r="C14" s="14"/>
      <c r="D14" s="17" t="str">
        <f aca="false">IF(B14="","",C14-$B$3)</f>
        <v/>
      </c>
      <c r="E14" s="18" t="str">
        <f aca="false">IF(B14="","",B14*D14)</f>
        <v/>
      </c>
      <c r="F14" s="19" t="str">
        <f aca="false">IF(OR(B14="",SUM($B$8:$B$27)=0),"",B14/SUM($B$8:$B$27))</f>
        <v/>
      </c>
    </row>
    <row r="15" customFormat="false" ht="15" hidden="false" customHeight="true" outlineLevel="0" collapsed="false">
      <c r="A15" s="16"/>
      <c r="B15" s="6"/>
      <c r="C15" s="14"/>
      <c r="D15" s="17" t="str">
        <f aca="false">IF(B15="","",C15-$B$3)</f>
        <v/>
      </c>
      <c r="E15" s="18" t="str">
        <f aca="false">IF(B15="","",B15*D15)</f>
        <v/>
      </c>
      <c r="F15" s="19" t="str">
        <f aca="false">IF(OR(B15="",SUM($B$8:$B$27)=0),"",B15/SUM($B$8:$B$27))</f>
        <v/>
      </c>
    </row>
    <row r="16" customFormat="false" ht="15" hidden="false" customHeight="true" outlineLevel="0" collapsed="false">
      <c r="A16" s="16"/>
      <c r="B16" s="6"/>
      <c r="C16" s="14"/>
      <c r="D16" s="17" t="str">
        <f aca="false">IF(B16="","",C16-$B$3)</f>
        <v/>
      </c>
      <c r="E16" s="18" t="str">
        <f aca="false">IF(B16="","",B16*D16)</f>
        <v/>
      </c>
      <c r="F16" s="19" t="str">
        <f aca="false">IF(OR(B16="",SUM($B$8:$B$27)=0),"",B16/SUM($B$8:$B$27))</f>
        <v/>
      </c>
    </row>
    <row r="17" customFormat="false" ht="15" hidden="false" customHeight="true" outlineLevel="0" collapsed="false">
      <c r="A17" s="16"/>
      <c r="B17" s="6"/>
      <c r="C17" s="14"/>
      <c r="D17" s="17" t="str">
        <f aca="false">IF(B17="","",C17-$B$3)</f>
        <v/>
      </c>
      <c r="E17" s="18" t="str">
        <f aca="false">IF(B17="","",B17*D17)</f>
        <v/>
      </c>
      <c r="F17" s="19" t="str">
        <f aca="false">IF(OR(B17="",SUM($B$8:$B$27)=0),"",B17/SUM($B$8:$B$27))</f>
        <v/>
      </c>
    </row>
    <row r="18" customFormat="false" ht="15" hidden="false" customHeight="true" outlineLevel="0" collapsed="false">
      <c r="A18" s="16"/>
      <c r="B18" s="6"/>
      <c r="C18" s="14"/>
      <c r="D18" s="17" t="str">
        <f aca="false">IF(B18="","",C18-$B$3)</f>
        <v/>
      </c>
      <c r="E18" s="18" t="str">
        <f aca="false">IF(B18="","",B18*D18)</f>
        <v/>
      </c>
      <c r="F18" s="19" t="str">
        <f aca="false">IF(OR(B18="",SUM($B$8:$B$27)=0),"",B18/SUM($B$8:$B$27))</f>
        <v/>
      </c>
    </row>
    <row r="19" customFormat="false" ht="15" hidden="false" customHeight="true" outlineLevel="0" collapsed="false">
      <c r="A19" s="16"/>
      <c r="B19" s="6"/>
      <c r="C19" s="14"/>
      <c r="D19" s="17" t="str">
        <f aca="false">IF(B19="","",C19-$B$3)</f>
        <v/>
      </c>
      <c r="E19" s="18" t="str">
        <f aca="false">IF(B19="","",B19*D19)</f>
        <v/>
      </c>
      <c r="F19" s="19" t="str">
        <f aca="false">IF(OR(B19="",SUM($B$8:$B$27)=0),"",B19/SUM($B$8:$B$27))</f>
        <v/>
      </c>
    </row>
    <row r="20" customFormat="false" ht="15" hidden="false" customHeight="true" outlineLevel="0" collapsed="false">
      <c r="A20" s="16"/>
      <c r="B20" s="6"/>
      <c r="C20" s="14"/>
      <c r="D20" s="17" t="str">
        <f aca="false">IF(B20="","",C20-$B$3)</f>
        <v/>
      </c>
      <c r="E20" s="18" t="str">
        <f aca="false">IF(B20="","",B20*D20)</f>
        <v/>
      </c>
      <c r="F20" s="19" t="str">
        <f aca="false">IF(OR(B20="",SUM($B$8:$B$27)=0),"",B20/SUM($B$8:$B$27))</f>
        <v/>
      </c>
    </row>
    <row r="21" customFormat="false" ht="15" hidden="false" customHeight="true" outlineLevel="0" collapsed="false">
      <c r="A21" s="16"/>
      <c r="B21" s="6"/>
      <c r="C21" s="14"/>
      <c r="D21" s="17" t="str">
        <f aca="false">IF(B21="","",C21-$B$3)</f>
        <v/>
      </c>
      <c r="E21" s="18" t="str">
        <f aca="false">IF(B21="","",B21*D21)</f>
        <v/>
      </c>
      <c r="F21" s="19" t="str">
        <f aca="false">IF(OR(B21="",SUM($B$8:$B$27)=0),"",B21/SUM($B$8:$B$27))</f>
        <v/>
      </c>
    </row>
    <row r="22" customFormat="false" ht="15" hidden="false" customHeight="true" outlineLevel="0" collapsed="false">
      <c r="A22" s="16"/>
      <c r="B22" s="6"/>
      <c r="C22" s="14"/>
      <c r="D22" s="17" t="str">
        <f aca="false">IF(B22="","",C22-$B$3)</f>
        <v/>
      </c>
      <c r="E22" s="18" t="str">
        <f aca="false">IF(B22="","",B22*D22)</f>
        <v/>
      </c>
      <c r="F22" s="19" t="str">
        <f aca="false">IF(OR(B22="",SUM($B$8:$B$27)=0),"",B22/SUM($B$8:$B$27))</f>
        <v/>
      </c>
    </row>
    <row r="23" customFormat="false" ht="15" hidden="false" customHeight="true" outlineLevel="0" collapsed="false">
      <c r="A23" s="16"/>
      <c r="B23" s="6"/>
      <c r="C23" s="14"/>
      <c r="D23" s="17" t="str">
        <f aca="false">IF(B23="","",C23-$B$3)</f>
        <v/>
      </c>
      <c r="E23" s="18" t="str">
        <f aca="false">IF(B23="","",B23*D23)</f>
        <v/>
      </c>
      <c r="F23" s="19" t="str">
        <f aca="false">IF(OR(B23="",SUM($B$8:$B$27)=0),"",B23/SUM($B$8:$B$27))</f>
        <v/>
      </c>
    </row>
    <row r="24" customFormat="false" ht="15" hidden="false" customHeight="true" outlineLevel="0" collapsed="false">
      <c r="A24" s="16"/>
      <c r="B24" s="6"/>
      <c r="C24" s="14"/>
      <c r="D24" s="17" t="str">
        <f aca="false">IF(B24="","",C24-$B$3)</f>
        <v/>
      </c>
      <c r="E24" s="18" t="str">
        <f aca="false">IF(B24="","",B24*D24)</f>
        <v/>
      </c>
      <c r="F24" s="19" t="str">
        <f aca="false">IF(OR(B24="",SUM($B$8:$B$27)=0),"",B24/SUM($B$8:$B$27))</f>
        <v/>
      </c>
    </row>
    <row r="25" customFormat="false" ht="15" hidden="false" customHeight="true" outlineLevel="0" collapsed="false">
      <c r="A25" s="16"/>
      <c r="B25" s="6"/>
      <c r="C25" s="14"/>
      <c r="D25" s="17" t="str">
        <f aca="false">IF(B25="","",C25-$B$3)</f>
        <v/>
      </c>
      <c r="E25" s="18" t="str">
        <f aca="false">IF(B25="","",B25*D25)</f>
        <v/>
      </c>
      <c r="F25" s="19" t="str">
        <f aca="false">IF(OR(B25="",SUM($B$8:$B$27)=0),"",B25/SUM($B$8:$B$27))</f>
        <v/>
      </c>
    </row>
    <row r="26" customFormat="false" ht="15" hidden="false" customHeight="true" outlineLevel="0" collapsed="false">
      <c r="A26" s="16"/>
      <c r="B26" s="6"/>
      <c r="C26" s="14"/>
      <c r="D26" s="17" t="str">
        <f aca="false">IF(B26="","",C26-$B$3)</f>
        <v/>
      </c>
      <c r="E26" s="18" t="str">
        <f aca="false">IF(B26="","",B26*D26)</f>
        <v/>
      </c>
      <c r="F26" s="19" t="str">
        <f aca="false">IF(OR(B26="",SUM($B$8:$B$27)=0),"",B26/SUM($B$8:$B$27))</f>
        <v/>
      </c>
    </row>
    <row r="27" customFormat="false" ht="15" hidden="false" customHeight="true" outlineLevel="0" collapsed="false">
      <c r="A27" s="16"/>
      <c r="B27" s="6"/>
      <c r="C27" s="14"/>
      <c r="D27" s="17" t="str">
        <f aca="false">IF(B27="","",C27-$B$3)</f>
        <v/>
      </c>
      <c r="E27" s="18" t="str">
        <f aca="false">IF(B27="","",B27*D27)</f>
        <v/>
      </c>
      <c r="F27" s="19" t="str">
        <f aca="false">IF(OR(B27="",SUM($B$8:$B$27)=0),"",B27/SUM($B$8:$B$27))</f>
        <v/>
      </c>
    </row>
    <row r="29" customFormat="false" ht="15" hidden="false" customHeight="true" outlineLevel="0" collapsed="false">
      <c r="A29" s="3" t="s">
        <v>31</v>
      </c>
    </row>
    <row r="30" customFormat="false" ht="15" hidden="false" customHeight="true" outlineLevel="0" collapsed="false">
      <c r="A30" s="4" t="s">
        <v>54</v>
      </c>
      <c r="B30" s="11" t="n">
        <f aca="false">SUM(B8:B27)</f>
        <v>400000</v>
      </c>
    </row>
    <row r="31" customFormat="false" ht="15" hidden="false" customHeight="true" outlineLevel="0" collapsed="false">
      <c r="A31" s="3" t="s">
        <v>40</v>
      </c>
      <c r="B31" s="20" t="n">
        <f aca="false">IF(SUM(B8:B27)=0,0,SUM(E8:E27)/SUM(B8:B27))</f>
        <v>75</v>
      </c>
    </row>
    <row r="32" customFormat="false" ht="15" hidden="false" customHeight="true" outlineLevel="0" collapsed="false">
      <c r="A32" s="4" t="s">
        <v>55</v>
      </c>
      <c r="B32" s="21" t="n">
        <f aca="false">$B$3+B31</f>
        <v>46343</v>
      </c>
    </row>
    <row r="33" customFormat="false" ht="15" hidden="false" customHeight="true" outlineLevel="0" collapsed="false">
      <c r="A33" s="4" t="s">
        <v>56</v>
      </c>
      <c r="B33" s="22" t="n">
        <f aca="false">IFERROR(AVERAGE(D8:D27),0)</f>
        <v>60</v>
      </c>
    </row>
    <row r="34" customFormat="false" ht="15" hidden="false" customHeight="true" outlineLevel="0" collapsed="false">
      <c r="A34" s="4" t="s">
        <v>57</v>
      </c>
      <c r="B34" s="22" t="n">
        <f aca="false">B31-B33</f>
        <v>15</v>
      </c>
    </row>
    <row r="35" customFormat="false" ht="15" hidden="false" customHeight="true" outlineLevel="0" collapsed="false">
      <c r="A35" s="4" t="s">
        <v>58</v>
      </c>
      <c r="B35" s="11" t="n">
        <f aca="false">B30*$B$4/100*B31/365</f>
        <v>36986.301369863</v>
      </c>
    </row>
    <row r="37" customFormat="false" ht="15" hidden="false" customHeight="true" outlineLevel="0" collapsed="false">
      <c r="A37" s="5" t="s">
        <v>59</v>
      </c>
    </row>
    <row r="38" customFormat="false" ht="15" hidden="false" customHeight="true" outlineLevel="0" collapsed="false">
      <c r="A38" s="5" t="s">
        <v>60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3" min="2" style="1" width="16"/>
    <col collapsed="false" customWidth="true" hidden="false" outlineLevel="0" max="4" min="4" style="1" width="10"/>
    <col collapsed="false" customWidth="true" hidden="false" outlineLevel="0" max="6" min="5" style="1" width="16"/>
    <col collapsed="false" customWidth="true" hidden="false" outlineLevel="0" max="7" min="7" style="1" width="14"/>
  </cols>
  <sheetData>
    <row r="1" customFormat="false" ht="25.5" hidden="false" customHeight="true" outlineLevel="0" collapsed="false">
      <c r="A1" s="2" t="s">
        <v>61</v>
      </c>
      <c r="B1" s="2"/>
      <c r="C1" s="2"/>
      <c r="D1" s="2"/>
      <c r="E1" s="2"/>
      <c r="F1" s="2"/>
    </row>
    <row r="3" customFormat="false" ht="15" hidden="false" customHeight="true" outlineLevel="0" collapsed="false">
      <c r="A3" s="4" t="s">
        <v>41</v>
      </c>
      <c r="B3" s="14" t="n">
        <f aca="true">TODAY()</f>
        <v>46268</v>
      </c>
    </row>
    <row r="5" customFormat="false" ht="15" hidden="false" customHeight="true" outlineLevel="0" collapsed="false">
      <c r="A5" s="3" t="s">
        <v>62</v>
      </c>
    </row>
    <row r="6" customFormat="false" ht="15" hidden="false" customHeight="true" outlineLevel="0" collapsed="false">
      <c r="A6" s="15" t="s">
        <v>46</v>
      </c>
      <c r="B6" s="15" t="s">
        <v>47</v>
      </c>
      <c r="C6" s="15" t="s">
        <v>48</v>
      </c>
      <c r="D6" s="15" t="s">
        <v>49</v>
      </c>
      <c r="E6" s="15" t="s">
        <v>63</v>
      </c>
      <c r="F6" s="15" t="s">
        <v>64</v>
      </c>
      <c r="G6" s="15" t="s">
        <v>65</v>
      </c>
    </row>
    <row r="7" customFormat="false" ht="15" hidden="false" customHeight="true" outlineLevel="0" collapsed="false">
      <c r="A7" s="16" t="s">
        <v>52</v>
      </c>
      <c r="B7" s="6" t="n">
        <v>100000</v>
      </c>
      <c r="C7" s="14" t="n">
        <f aca="false">$B$3+30</f>
        <v>46298</v>
      </c>
      <c r="D7" s="17" t="n">
        <f aca="false">IF(B7="","",C7-$B$3)</f>
        <v>30</v>
      </c>
      <c r="E7" s="23" t="n">
        <f aca="false">IF(B7="","",SUMIFS($B$7:$B$21,$D$7:$D$21,"&lt;"&amp;D7))</f>
        <v>0</v>
      </c>
      <c r="F7" s="23" t="n">
        <f aca="false">IF(B7="","",MIN(B7,MAX(0,$B$24-E7)))</f>
        <v>100000</v>
      </c>
      <c r="G7" s="23" t="n">
        <f aca="false">IF(B7="","",B7-F7)</f>
        <v>0</v>
      </c>
    </row>
    <row r="8" customFormat="false" ht="15" hidden="false" customHeight="true" outlineLevel="0" collapsed="false">
      <c r="A8" s="16" t="s">
        <v>53</v>
      </c>
      <c r="B8" s="6" t="n">
        <v>300000</v>
      </c>
      <c r="C8" s="14" t="n">
        <f aca="false">$B$3+90</f>
        <v>46358</v>
      </c>
      <c r="D8" s="17" t="n">
        <f aca="false">IF(B8="","",C8-$B$3)</f>
        <v>90</v>
      </c>
      <c r="E8" s="23" t="n">
        <f aca="false">IF(B8="","",SUMIFS($B$7:$B$21,$D$7:$D$21,"&lt;"&amp;D8))</f>
        <v>100000</v>
      </c>
      <c r="F8" s="23" t="n">
        <f aca="false">IF(B8="","",MIN(B8,MAX(0,$B$24-E8)))</f>
        <v>50000</v>
      </c>
      <c r="G8" s="23" t="n">
        <f aca="false">IF(B8="","",B8-F8)</f>
        <v>250000</v>
      </c>
    </row>
    <row r="9" customFormat="false" ht="15" hidden="false" customHeight="true" outlineLevel="0" collapsed="false">
      <c r="A9" s="16"/>
      <c r="B9" s="6"/>
      <c r="C9" s="14"/>
      <c r="D9" s="17" t="str">
        <f aca="false">IF(B9="","",C9-$B$3)</f>
        <v/>
      </c>
      <c r="E9" s="23" t="str">
        <f aca="false">IF(B9="","",SUMIFS($B$7:$B$21,$D$7:$D$21,"&lt;"&amp;D9))</f>
        <v/>
      </c>
      <c r="F9" s="23" t="str">
        <f aca="false">IF(B9="","",MIN(B9,MAX(0,$B$24-E9)))</f>
        <v/>
      </c>
      <c r="G9" s="23" t="str">
        <f aca="false">IF(B9="","",B9-F9)</f>
        <v/>
      </c>
    </row>
    <row r="10" customFormat="false" ht="15" hidden="false" customHeight="true" outlineLevel="0" collapsed="false">
      <c r="A10" s="16"/>
      <c r="B10" s="6"/>
      <c r="C10" s="14"/>
      <c r="D10" s="17" t="str">
        <f aca="false">IF(B10="","",C10-$B$3)</f>
        <v/>
      </c>
      <c r="E10" s="23" t="str">
        <f aca="false">IF(B10="","",SUMIFS($B$7:$B$21,$D$7:$D$21,"&lt;"&amp;D10))</f>
        <v/>
      </c>
      <c r="F10" s="23" t="str">
        <f aca="false">IF(B10="","",MIN(B10,MAX(0,$B$24-E10)))</f>
        <v/>
      </c>
      <c r="G10" s="23" t="str">
        <f aca="false">IF(B10="","",B10-F10)</f>
        <v/>
      </c>
    </row>
    <row r="11" customFormat="false" ht="15" hidden="false" customHeight="true" outlineLevel="0" collapsed="false">
      <c r="A11" s="16"/>
      <c r="B11" s="6"/>
      <c r="C11" s="14"/>
      <c r="D11" s="17" t="str">
        <f aca="false">IF(B11="","",C11-$B$3)</f>
        <v/>
      </c>
      <c r="E11" s="23" t="str">
        <f aca="false">IF(B11="","",SUMIFS($B$7:$B$21,$D$7:$D$21,"&lt;"&amp;D11))</f>
        <v/>
      </c>
      <c r="F11" s="23" t="str">
        <f aca="false">IF(B11="","",MIN(B11,MAX(0,$B$24-E11)))</f>
        <v/>
      </c>
      <c r="G11" s="23" t="str">
        <f aca="false">IF(B11="","",B11-F11)</f>
        <v/>
      </c>
    </row>
    <row r="12" customFormat="false" ht="15" hidden="false" customHeight="true" outlineLevel="0" collapsed="false">
      <c r="A12" s="16"/>
      <c r="B12" s="6"/>
      <c r="C12" s="14"/>
      <c r="D12" s="17" t="str">
        <f aca="false">IF(B12="","",C12-$B$3)</f>
        <v/>
      </c>
      <c r="E12" s="23" t="str">
        <f aca="false">IF(B12="","",SUMIFS($B$7:$B$21,$D$7:$D$21,"&lt;"&amp;D12))</f>
        <v/>
      </c>
      <c r="F12" s="23" t="str">
        <f aca="false">IF(B12="","",MIN(B12,MAX(0,$B$24-E12)))</f>
        <v/>
      </c>
      <c r="G12" s="23" t="str">
        <f aca="false">IF(B12="","",B12-F12)</f>
        <v/>
      </c>
    </row>
    <row r="13" customFormat="false" ht="15" hidden="false" customHeight="true" outlineLevel="0" collapsed="false">
      <c r="A13" s="16"/>
      <c r="B13" s="6"/>
      <c r="C13" s="14"/>
      <c r="D13" s="17" t="str">
        <f aca="false">IF(B13="","",C13-$B$3)</f>
        <v/>
      </c>
      <c r="E13" s="23" t="str">
        <f aca="false">IF(B13="","",SUMIFS($B$7:$B$21,$D$7:$D$21,"&lt;"&amp;D13))</f>
        <v/>
      </c>
      <c r="F13" s="23" t="str">
        <f aca="false">IF(B13="","",MIN(B13,MAX(0,$B$24-E13)))</f>
        <v/>
      </c>
      <c r="G13" s="23" t="str">
        <f aca="false">IF(B13="","",B13-F13)</f>
        <v/>
      </c>
    </row>
    <row r="14" customFormat="false" ht="15" hidden="false" customHeight="true" outlineLevel="0" collapsed="false">
      <c r="A14" s="16"/>
      <c r="B14" s="6"/>
      <c r="C14" s="14"/>
      <c r="D14" s="17" t="str">
        <f aca="false">IF(B14="","",C14-$B$3)</f>
        <v/>
      </c>
      <c r="E14" s="23" t="str">
        <f aca="false">IF(B14="","",SUMIFS($B$7:$B$21,$D$7:$D$21,"&lt;"&amp;D14))</f>
        <v/>
      </c>
      <c r="F14" s="23" t="str">
        <f aca="false">IF(B14="","",MIN(B14,MAX(0,$B$24-E14)))</f>
        <v/>
      </c>
      <c r="G14" s="23" t="str">
        <f aca="false">IF(B14="","",B14-F14)</f>
        <v/>
      </c>
    </row>
    <row r="15" customFormat="false" ht="15" hidden="false" customHeight="true" outlineLevel="0" collapsed="false">
      <c r="A15" s="16"/>
      <c r="B15" s="6"/>
      <c r="C15" s="14"/>
      <c r="D15" s="17" t="str">
        <f aca="false">IF(B15="","",C15-$B$3)</f>
        <v/>
      </c>
      <c r="E15" s="23" t="str">
        <f aca="false">IF(B15="","",SUMIFS($B$7:$B$21,$D$7:$D$21,"&lt;"&amp;D15))</f>
        <v/>
      </c>
      <c r="F15" s="23" t="str">
        <f aca="false">IF(B15="","",MIN(B15,MAX(0,$B$24-E15)))</f>
        <v/>
      </c>
      <c r="G15" s="23" t="str">
        <f aca="false">IF(B15="","",B15-F15)</f>
        <v/>
      </c>
    </row>
    <row r="16" customFormat="false" ht="15" hidden="false" customHeight="true" outlineLevel="0" collapsed="false">
      <c r="A16" s="16"/>
      <c r="B16" s="6"/>
      <c r="C16" s="14"/>
      <c r="D16" s="17" t="str">
        <f aca="false">IF(B16="","",C16-$B$3)</f>
        <v/>
      </c>
      <c r="E16" s="23" t="str">
        <f aca="false">IF(B16="","",SUMIFS($B$7:$B$21,$D$7:$D$21,"&lt;"&amp;D16))</f>
        <v/>
      </c>
      <c r="F16" s="23" t="str">
        <f aca="false">IF(B16="","",MIN(B16,MAX(0,$B$24-E16)))</f>
        <v/>
      </c>
      <c r="G16" s="23" t="str">
        <f aca="false">IF(B16="","",B16-F16)</f>
        <v/>
      </c>
    </row>
    <row r="17" customFormat="false" ht="15" hidden="false" customHeight="true" outlineLevel="0" collapsed="false">
      <c r="A17" s="16"/>
      <c r="B17" s="6"/>
      <c r="C17" s="14"/>
      <c r="D17" s="17" t="str">
        <f aca="false">IF(B17="","",C17-$B$3)</f>
        <v/>
      </c>
      <c r="E17" s="23" t="str">
        <f aca="false">IF(B17="","",SUMIFS($B$7:$B$21,$D$7:$D$21,"&lt;"&amp;D17))</f>
        <v/>
      </c>
      <c r="F17" s="23" t="str">
        <f aca="false">IF(B17="","",MIN(B17,MAX(0,$B$24-E17)))</f>
        <v/>
      </c>
      <c r="G17" s="23" t="str">
        <f aca="false">IF(B17="","",B17-F17)</f>
        <v/>
      </c>
    </row>
    <row r="18" customFormat="false" ht="15" hidden="false" customHeight="true" outlineLevel="0" collapsed="false">
      <c r="A18" s="16"/>
      <c r="B18" s="6"/>
      <c r="C18" s="14"/>
      <c r="D18" s="17" t="str">
        <f aca="false">IF(B18="","",C18-$B$3)</f>
        <v/>
      </c>
      <c r="E18" s="23" t="str">
        <f aca="false">IF(B18="","",SUMIFS($B$7:$B$21,$D$7:$D$21,"&lt;"&amp;D18))</f>
        <v/>
      </c>
      <c r="F18" s="23" t="str">
        <f aca="false">IF(B18="","",MIN(B18,MAX(0,$B$24-E18)))</f>
        <v/>
      </c>
      <c r="G18" s="23" t="str">
        <f aca="false">IF(B18="","",B18-F18)</f>
        <v/>
      </c>
    </row>
    <row r="19" customFormat="false" ht="15" hidden="false" customHeight="true" outlineLevel="0" collapsed="false">
      <c r="A19" s="16"/>
      <c r="B19" s="6"/>
      <c r="C19" s="14"/>
      <c r="D19" s="17" t="str">
        <f aca="false">IF(B19="","",C19-$B$3)</f>
        <v/>
      </c>
      <c r="E19" s="23" t="str">
        <f aca="false">IF(B19="","",SUMIFS($B$7:$B$21,$D$7:$D$21,"&lt;"&amp;D19))</f>
        <v/>
      </c>
      <c r="F19" s="23" t="str">
        <f aca="false">IF(B19="","",MIN(B19,MAX(0,$B$24-E19)))</f>
        <v/>
      </c>
      <c r="G19" s="23" t="str">
        <f aca="false">IF(B19="","",B19-F19)</f>
        <v/>
      </c>
    </row>
    <row r="20" customFormat="false" ht="15" hidden="false" customHeight="true" outlineLevel="0" collapsed="false">
      <c r="A20" s="16"/>
      <c r="B20" s="6"/>
      <c r="C20" s="14"/>
      <c r="D20" s="17" t="str">
        <f aca="false">IF(B20="","",C20-$B$3)</f>
        <v/>
      </c>
      <c r="E20" s="23" t="str">
        <f aca="false">IF(B20="","",SUMIFS($B$7:$B$21,$D$7:$D$21,"&lt;"&amp;D20))</f>
        <v/>
      </c>
      <c r="F20" s="23" t="str">
        <f aca="false">IF(B20="","",MIN(B20,MAX(0,$B$24-E20)))</f>
        <v/>
      </c>
      <c r="G20" s="23" t="str">
        <f aca="false">IF(B20="","",B20-F20)</f>
        <v/>
      </c>
    </row>
    <row r="21" customFormat="false" ht="15" hidden="false" customHeight="true" outlineLevel="0" collapsed="false">
      <c r="A21" s="16"/>
      <c r="B21" s="6"/>
      <c r="C21" s="14"/>
      <c r="D21" s="17" t="str">
        <f aca="false">IF(B21="","",C21-$B$3)</f>
        <v/>
      </c>
      <c r="E21" s="23" t="str">
        <f aca="false">IF(B21="","",SUMIFS($B$7:$B$21,$D$7:$D$21,"&lt;"&amp;D21))</f>
        <v/>
      </c>
      <c r="F21" s="23" t="str">
        <f aca="false">IF(B21="","",MIN(B21,MAX(0,$B$24-E21)))</f>
        <v/>
      </c>
      <c r="G21" s="23" t="str">
        <f aca="false">IF(B21="","",B21-F21)</f>
        <v/>
      </c>
    </row>
    <row r="23" customFormat="false" ht="15" hidden="false" customHeight="true" outlineLevel="0" collapsed="false">
      <c r="A23" s="3" t="s">
        <v>66</v>
      </c>
    </row>
    <row r="24" customFormat="false" ht="15" hidden="false" customHeight="true" outlineLevel="0" collapsed="false">
      <c r="A24" s="4" t="s">
        <v>67</v>
      </c>
      <c r="B24" s="6" t="n">
        <v>150000</v>
      </c>
      <c r="C24" s="5" t="s">
        <v>68</v>
      </c>
    </row>
    <row r="26" customFormat="false" ht="15" hidden="false" customHeight="true" outlineLevel="0" collapsed="false">
      <c r="A26" s="3" t="s">
        <v>31</v>
      </c>
    </row>
    <row r="27" customFormat="false" ht="15" hidden="false" customHeight="true" outlineLevel="0" collapsed="false">
      <c r="A27" s="4" t="s">
        <v>69</v>
      </c>
      <c r="B27" s="11" t="n">
        <f aca="false">SUM(B7:B21)</f>
        <v>400000</v>
      </c>
    </row>
    <row r="28" customFormat="false" ht="15" hidden="false" customHeight="true" outlineLevel="0" collapsed="false">
      <c r="A28" s="4" t="s">
        <v>64</v>
      </c>
      <c r="B28" s="11" t="n">
        <f aca="false">SUM(F7:F21)</f>
        <v>150000</v>
      </c>
    </row>
    <row r="29" customFormat="false" ht="15" hidden="false" customHeight="true" outlineLevel="0" collapsed="false">
      <c r="A29" s="3" t="s">
        <v>70</v>
      </c>
      <c r="B29" s="12" t="n">
        <f aca="false">SUM(G7:G21)</f>
        <v>250000</v>
      </c>
    </row>
    <row r="30" customFormat="false" ht="15" hidden="false" customHeight="true" outlineLevel="0" collapsed="false">
      <c r="A30" s="3" t="s">
        <v>71</v>
      </c>
      <c r="B30" s="20" t="n">
        <f aca="false">IF(SUM(G7:G21)=0,0,SUMPRODUCT(G7:G21,D7:D21)/SUM(G7:G21))</f>
        <v>90</v>
      </c>
    </row>
    <row r="31" customFormat="false" ht="15" hidden="false" customHeight="true" outlineLevel="0" collapsed="false">
      <c r="A31" s="4" t="s">
        <v>72</v>
      </c>
      <c r="B31" s="22" t="n">
        <f aca="false">IF(SUM(B7:B21)=0,0,SUMPRODUCT(B7:B21,D7:D21)/SUM(B7:B21))</f>
        <v>75</v>
      </c>
    </row>
    <row r="32" customFormat="false" ht="15" hidden="false" customHeight="true" outlineLevel="0" collapsed="false">
      <c r="A32" s="4" t="s">
        <v>73</v>
      </c>
      <c r="B32" s="22" t="n">
        <f aca="false">B30-B31</f>
        <v>15</v>
      </c>
    </row>
    <row r="34" customFormat="false" ht="15" hidden="false" customHeight="true" outlineLevel="0" collapsed="false">
      <c r="A34" s="5" t="s">
        <v>74</v>
      </c>
    </row>
    <row r="35" customFormat="false" ht="15" hidden="false" customHeight="true" outlineLevel="0" collapsed="false">
      <c r="A35" s="5" t="s">
        <v>75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6"/>
    <col collapsed="false" customWidth="true" hidden="false" outlineLevel="0" max="5" min="3" style="1" width="14"/>
    <col collapsed="false" customWidth="true" hidden="false" outlineLevel="0" max="7" min="6" style="1" width="16"/>
  </cols>
  <sheetData>
    <row r="1" customFormat="false" ht="25.5" hidden="false" customHeight="true" outlineLevel="0" collapsed="false">
      <c r="A1" s="2" t="s">
        <v>76</v>
      </c>
      <c r="B1" s="2"/>
      <c r="C1" s="2"/>
      <c r="D1" s="2"/>
      <c r="E1" s="2"/>
      <c r="F1" s="2"/>
    </row>
    <row r="3" customFormat="false" ht="15" hidden="false" customHeight="true" outlineLevel="0" collapsed="false">
      <c r="A3" s="4" t="s">
        <v>77</v>
      </c>
      <c r="B3" s="6" t="n">
        <v>20000</v>
      </c>
    </row>
    <row r="4" customFormat="false" ht="15" hidden="false" customHeight="true" outlineLevel="0" collapsed="false">
      <c r="A4" s="4" t="s">
        <v>78</v>
      </c>
      <c r="B4" s="8" t="n">
        <v>20</v>
      </c>
      <c r="C4" s="5" t="s">
        <v>79</v>
      </c>
    </row>
    <row r="5" customFormat="false" ht="15" hidden="false" customHeight="true" outlineLevel="0" collapsed="false">
      <c r="A5" s="4" t="s">
        <v>80</v>
      </c>
      <c r="B5" s="8" t="n">
        <v>4.05</v>
      </c>
      <c r="C5" s="5" t="s">
        <v>81</v>
      </c>
    </row>
    <row r="6" customFormat="false" ht="15" hidden="false" customHeight="true" outlineLevel="0" collapsed="false">
      <c r="A6" s="4" t="s">
        <v>22</v>
      </c>
      <c r="B6" s="8" t="n">
        <v>15</v>
      </c>
    </row>
    <row r="7" customFormat="false" ht="15" hidden="false" customHeight="true" outlineLevel="0" collapsed="false">
      <c r="A7" s="4" t="s">
        <v>82</v>
      </c>
      <c r="B7" s="8" t="n">
        <v>15</v>
      </c>
    </row>
    <row r="9" customFormat="false" ht="15" hidden="false" customHeight="true" outlineLevel="0" collapsed="false">
      <c r="A9" s="3" t="s">
        <v>31</v>
      </c>
    </row>
    <row r="10" customFormat="false" ht="15" hidden="false" customHeight="true" outlineLevel="0" collapsed="false">
      <c r="A10" s="3" t="s">
        <v>83</v>
      </c>
      <c r="B10" s="12" t="n">
        <f aca="false">B3*B4/100</f>
        <v>4000</v>
      </c>
    </row>
    <row r="11" customFormat="false" ht="15" hidden="false" customHeight="true" outlineLevel="0" collapsed="false">
      <c r="A11" s="3" t="s">
        <v>84</v>
      </c>
      <c r="B11" s="24" t="n">
        <f aca="false">COUNTIF(D14:D133,"&gt;0")</f>
        <v>89</v>
      </c>
    </row>
    <row r="12" customFormat="false" ht="15" hidden="false" customHeight="true" outlineLevel="0" collapsed="false">
      <c r="A12" s="3" t="s">
        <v>85</v>
      </c>
      <c r="B12" s="12" t="n">
        <f aca="false">SUM(D14:D133)</f>
        <v>25335.6922172897</v>
      </c>
    </row>
    <row r="13" customFormat="false" ht="15" hidden="false" customHeight="true" outlineLevel="0" collapsed="false">
      <c r="A13" s="15" t="s">
        <v>86</v>
      </c>
      <c r="B13" s="15"/>
      <c r="C13" s="15"/>
      <c r="D13" s="15" t="s">
        <v>87</v>
      </c>
      <c r="E13" s="15" t="s">
        <v>88</v>
      </c>
      <c r="F13" s="15" t="s">
        <v>89</v>
      </c>
      <c r="G13" s="15" t="s">
        <v>70</v>
      </c>
    </row>
    <row r="14" customFormat="false" ht="15" hidden="false" customHeight="true" outlineLevel="0" collapsed="false">
      <c r="A14" s="17" t="n">
        <v>1</v>
      </c>
      <c r="D14" s="23" t="n">
        <f aca="false">IF($B$3&lt;=0.005,0,MIN($B$3,$B$3*$B$4/100))</f>
        <v>4000</v>
      </c>
      <c r="E14" s="23" t="n">
        <f aca="false">IF($B$3&lt;=0.005,0,($B$3-D14)*$B$5/100)</f>
        <v>648</v>
      </c>
      <c r="F14" s="23" t="n">
        <f aca="false">E14*($B$6+$B$7)/100</f>
        <v>194.4</v>
      </c>
      <c r="G14" s="23" t="n">
        <f aca="false">IF($B$3&lt;=0.005,0,$B$3-D14+E14+F14)</f>
        <v>16842.4</v>
      </c>
    </row>
    <row r="15" customFormat="false" ht="15" hidden="false" customHeight="true" outlineLevel="0" collapsed="false">
      <c r="A15" s="17" t="n">
        <v>2</v>
      </c>
      <c r="D15" s="23" t="n">
        <f aca="false">IF(G14&lt;=0.005,0,MIN(G14,G14*$B$4/100))</f>
        <v>3368.48</v>
      </c>
      <c r="E15" s="23" t="n">
        <f aca="false">IF(G14&lt;=0.005,0,(G14-D15)*$B$5/100)</f>
        <v>545.69376</v>
      </c>
      <c r="F15" s="23" t="n">
        <f aca="false">E15*($B$6+$B$7)/100</f>
        <v>163.708128</v>
      </c>
      <c r="G15" s="23" t="n">
        <f aca="false">IF(G14&lt;=0.005,0,G14-D15+E15+F15)</f>
        <v>14183.321888</v>
      </c>
    </row>
    <row r="16" customFormat="false" ht="15" hidden="false" customHeight="true" outlineLevel="0" collapsed="false">
      <c r="A16" s="17" t="n">
        <v>3</v>
      </c>
      <c r="D16" s="23" t="n">
        <f aca="false">IF(G15&lt;=0.005,0,MIN(G15,G15*$B$4/100))</f>
        <v>2836.6643776</v>
      </c>
      <c r="E16" s="23" t="n">
        <f aca="false">IF(G15&lt;=0.005,0,(G15-D16)*$B$5/100)</f>
        <v>459.5396291712</v>
      </c>
      <c r="F16" s="23" t="n">
        <f aca="false">E16*($B$6+$B$7)/100</f>
        <v>137.86188875136</v>
      </c>
      <c r="G16" s="23" t="n">
        <f aca="false">IF(G15&lt;=0.005,0,G15-D16+E16+F16)</f>
        <v>11944.0590283226</v>
      </c>
    </row>
    <row r="17" customFormat="false" ht="15" hidden="false" customHeight="true" outlineLevel="0" collapsed="false">
      <c r="A17" s="17" t="n">
        <v>4</v>
      </c>
      <c r="D17" s="23" t="n">
        <f aca="false">IF(G16&lt;=0.005,0,MIN(G16,G16*$B$4/100))</f>
        <v>2388.81180566451</v>
      </c>
      <c r="E17" s="23" t="n">
        <f aca="false">IF(G16&lt;=0.005,0,(G16-D17)*$B$5/100)</f>
        <v>386.987512517651</v>
      </c>
      <c r="F17" s="23" t="n">
        <f aca="false">E17*($B$6+$B$7)/100</f>
        <v>116.096253755295</v>
      </c>
      <c r="G17" s="23" t="n">
        <f aca="false">IF(G16&lt;=0.005,0,G16-D17+E17+F17)</f>
        <v>10058.330988931</v>
      </c>
    </row>
    <row r="18" customFormat="false" ht="15" hidden="false" customHeight="true" outlineLevel="0" collapsed="false">
      <c r="A18" s="17" t="n">
        <v>5</v>
      </c>
      <c r="D18" s="23" t="n">
        <f aca="false">IF(G17&lt;=0.005,0,MIN(G17,G17*$B$4/100))</f>
        <v>2011.6661977862</v>
      </c>
      <c r="E18" s="23" t="n">
        <f aca="false">IF(G17&lt;=0.005,0,(G17-D18)*$B$5/100)</f>
        <v>325.889924041364</v>
      </c>
      <c r="F18" s="23" t="n">
        <f aca="false">E18*($B$6+$B$7)/100</f>
        <v>97.7669772124093</v>
      </c>
      <c r="G18" s="23" t="n">
        <f aca="false">IF(G17&lt;=0.005,0,G17-D18+E18+F18)</f>
        <v>8470.32169239857</v>
      </c>
    </row>
    <row r="19" customFormat="false" ht="15" hidden="false" customHeight="true" outlineLevel="0" collapsed="false">
      <c r="A19" s="17" t="n">
        <v>6</v>
      </c>
      <c r="D19" s="23" t="n">
        <f aca="false">IF(G18&lt;=0.005,0,MIN(G18,G18*$B$4/100))</f>
        <v>1694.06433847971</v>
      </c>
      <c r="E19" s="23" t="n">
        <f aca="false">IF(G18&lt;=0.005,0,(G18-D19)*$B$5/100)</f>
        <v>274.438422833714</v>
      </c>
      <c r="F19" s="23" t="n">
        <f aca="false">E19*($B$6+$B$7)/100</f>
        <v>82.3315268501141</v>
      </c>
      <c r="G19" s="23" t="n">
        <f aca="false">IF(G18&lt;=0.005,0,G18-D19+E19+F19)</f>
        <v>7133.02730360269</v>
      </c>
    </row>
    <row r="20" customFormat="false" ht="15" hidden="false" customHeight="true" outlineLevel="0" collapsed="false">
      <c r="A20" s="17" t="n">
        <v>7</v>
      </c>
      <c r="D20" s="23" t="n">
        <f aca="false">IF(G19&lt;=0.005,0,MIN(G19,G19*$B$4/100))</f>
        <v>1426.60546072054</v>
      </c>
      <c r="E20" s="23" t="n">
        <f aca="false">IF(G19&lt;=0.005,0,(G19-D20)*$B$5/100)</f>
        <v>231.110084636727</v>
      </c>
      <c r="F20" s="23" t="n">
        <f aca="false">E20*($B$6+$B$7)/100</f>
        <v>69.3330253910181</v>
      </c>
      <c r="G20" s="23" t="n">
        <f aca="false">IF(G19&lt;=0.005,0,G19-D20+E20+F20)</f>
        <v>6006.86495290989</v>
      </c>
    </row>
    <row r="21" customFormat="false" ht="15" hidden="false" customHeight="true" outlineLevel="0" collapsed="false">
      <c r="A21" s="17" t="n">
        <v>8</v>
      </c>
      <c r="D21" s="23" t="n">
        <f aca="false">IF(G20&lt;=0.005,0,MIN(G20,G20*$B$4/100))</f>
        <v>1201.37299058198</v>
      </c>
      <c r="E21" s="23" t="n">
        <f aca="false">IF(G20&lt;=0.005,0,(G20-D21)*$B$5/100)</f>
        <v>194.622424474281</v>
      </c>
      <c r="F21" s="23" t="n">
        <f aca="false">E21*($B$6+$B$7)/100</f>
        <v>58.3867273422842</v>
      </c>
      <c r="G21" s="23" t="n">
        <f aca="false">IF(G20&lt;=0.005,0,G20-D21+E21+F21)</f>
        <v>5058.50111414448</v>
      </c>
    </row>
    <row r="22" customFormat="false" ht="15" hidden="false" customHeight="true" outlineLevel="0" collapsed="false">
      <c r="A22" s="17" t="n">
        <v>9</v>
      </c>
      <c r="D22" s="23" t="n">
        <f aca="false">IF(G21&lt;=0.005,0,MIN(G21,G21*$B$4/100))</f>
        <v>1011.7002228289</v>
      </c>
      <c r="E22" s="23" t="n">
        <f aca="false">IF(G21&lt;=0.005,0,(G21-D22)*$B$5/100)</f>
        <v>163.895436098281</v>
      </c>
      <c r="F22" s="23" t="n">
        <f aca="false">E22*($B$6+$B$7)/100</f>
        <v>49.1686308294843</v>
      </c>
      <c r="G22" s="23" t="n">
        <f aca="false">IF(G21&lt;=0.005,0,G21-D22+E22+F22)</f>
        <v>4259.86495824335</v>
      </c>
    </row>
    <row r="23" customFormat="false" ht="15" hidden="false" customHeight="true" outlineLevel="0" collapsed="false">
      <c r="A23" s="17" t="n">
        <v>10</v>
      </c>
      <c r="D23" s="23" t="n">
        <f aca="false">IF(G22&lt;=0.005,0,MIN(G22,G22*$B$4/100))</f>
        <v>851.97299164867</v>
      </c>
      <c r="E23" s="23" t="n">
        <f aca="false">IF(G22&lt;=0.005,0,(G22-D23)*$B$5/100)</f>
        <v>138.019624647085</v>
      </c>
      <c r="F23" s="23" t="n">
        <f aca="false">E23*($B$6+$B$7)/100</f>
        <v>41.4058873941254</v>
      </c>
      <c r="G23" s="23" t="n">
        <f aca="false">IF(G22&lt;=0.005,0,G22-D23+E23+F23)</f>
        <v>3587.31747863589</v>
      </c>
    </row>
    <row r="24" customFormat="false" ht="15" hidden="false" customHeight="true" outlineLevel="0" collapsed="false">
      <c r="A24" s="17" t="n">
        <v>11</v>
      </c>
      <c r="D24" s="23" t="n">
        <f aca="false">IF(G23&lt;=0.005,0,MIN(G23,G23*$B$4/100))</f>
        <v>717.463495727178</v>
      </c>
      <c r="E24" s="23" t="n">
        <f aca="false">IF(G23&lt;=0.005,0,(G23-D24)*$B$5/100)</f>
        <v>116.229086307803</v>
      </c>
      <c r="F24" s="23" t="n">
        <f aca="false">E24*($B$6+$B$7)/100</f>
        <v>34.8687258923408</v>
      </c>
      <c r="G24" s="23" t="n">
        <f aca="false">IF(G23&lt;=0.005,0,G23-D24+E24+F24)</f>
        <v>3020.95179510886</v>
      </c>
    </row>
    <row r="25" customFormat="false" ht="15" hidden="false" customHeight="true" outlineLevel="0" collapsed="false">
      <c r="A25" s="17" t="n">
        <v>12</v>
      </c>
      <c r="D25" s="23" t="n">
        <f aca="false">IF(G24&lt;=0.005,0,MIN(G24,G24*$B$4/100))</f>
        <v>604.190359021771</v>
      </c>
      <c r="E25" s="23" t="n">
        <f aca="false">IF(G24&lt;=0.005,0,(G24-D25)*$B$5/100)</f>
        <v>97.8788381615269</v>
      </c>
      <c r="F25" s="23" t="n">
        <f aca="false">E25*($B$6+$B$7)/100</f>
        <v>29.3636514484581</v>
      </c>
      <c r="G25" s="23" t="n">
        <f aca="false">IF(G24&lt;=0.005,0,G24-D25+E25+F25)</f>
        <v>2544.00392569707</v>
      </c>
    </row>
    <row r="26" customFormat="false" ht="15" hidden="false" customHeight="true" outlineLevel="0" collapsed="false">
      <c r="A26" s="17" t="n">
        <v>13</v>
      </c>
      <c r="D26" s="23" t="n">
        <f aca="false">IF(G25&lt;=0.005,0,MIN(G25,G25*$B$4/100))</f>
        <v>508.800785139414</v>
      </c>
      <c r="E26" s="23" t="n">
        <f aca="false">IF(G25&lt;=0.005,0,(G25-D26)*$B$5/100)</f>
        <v>82.425727192585</v>
      </c>
      <c r="F26" s="23" t="n">
        <f aca="false">E26*($B$6+$B$7)/100</f>
        <v>24.7277181577755</v>
      </c>
      <c r="G26" s="23" t="n">
        <f aca="false">IF(G25&lt;=0.005,0,G25-D26+E26+F26)</f>
        <v>2142.35658590802</v>
      </c>
    </row>
    <row r="27" customFormat="false" ht="15" hidden="false" customHeight="true" outlineLevel="0" collapsed="false">
      <c r="A27" s="17" t="n">
        <v>14</v>
      </c>
      <c r="D27" s="23" t="n">
        <f aca="false">IF(G26&lt;=0.005,0,MIN(G26,G26*$B$4/100))</f>
        <v>428.471317181603</v>
      </c>
      <c r="E27" s="23" t="n">
        <f aca="false">IF(G26&lt;=0.005,0,(G26-D27)*$B$5/100)</f>
        <v>69.4123533834197</v>
      </c>
      <c r="F27" s="23" t="n">
        <f aca="false">E27*($B$6+$B$7)/100</f>
        <v>20.8237060150259</v>
      </c>
      <c r="G27" s="23" t="n">
        <f aca="false">IF(G26&lt;=0.005,0,G26-D27+E27+F27)</f>
        <v>1804.12132812486</v>
      </c>
    </row>
    <row r="28" customFormat="false" ht="15" hidden="false" customHeight="true" outlineLevel="0" collapsed="false">
      <c r="A28" s="17" t="n">
        <v>15</v>
      </c>
      <c r="D28" s="23" t="n">
        <f aca="false">IF(G27&lt;=0.005,0,MIN(G27,G27*$B$4/100))</f>
        <v>360.824265624972</v>
      </c>
      <c r="E28" s="23" t="n">
        <f aca="false">IF(G27&lt;=0.005,0,(G27-D28)*$B$5/100)</f>
        <v>58.4535310312454</v>
      </c>
      <c r="F28" s="23" t="n">
        <f aca="false">E28*($B$6+$B$7)/100</f>
        <v>17.5360593093736</v>
      </c>
      <c r="G28" s="23" t="n">
        <f aca="false">IF(G27&lt;=0.005,0,G27-D28+E28+F28)</f>
        <v>1519.28665284051</v>
      </c>
    </row>
    <row r="29" customFormat="false" ht="15" hidden="false" customHeight="true" outlineLevel="0" collapsed="false">
      <c r="A29" s="17" t="n">
        <v>16</v>
      </c>
      <c r="D29" s="23" t="n">
        <f aca="false">IF(G28&lt;=0.005,0,MIN(G28,G28*$B$4/100))</f>
        <v>303.857330568101</v>
      </c>
      <c r="E29" s="23" t="n">
        <f aca="false">IF(G28&lt;=0.005,0,(G28-D29)*$B$5/100)</f>
        <v>49.2248875520324</v>
      </c>
      <c r="F29" s="23" t="n">
        <f aca="false">E29*($B$6+$B$7)/100</f>
        <v>14.7674662656097</v>
      </c>
      <c r="G29" s="23" t="n">
        <f aca="false">IF(G28&lt;=0.005,0,G28-D29+E29+F29)</f>
        <v>1279.42167609005</v>
      </c>
    </row>
    <row r="30" customFormat="false" ht="15" hidden="false" customHeight="true" outlineLevel="0" collapsed="false">
      <c r="A30" s="17" t="n">
        <v>17</v>
      </c>
      <c r="D30" s="23" t="n">
        <f aca="false">IF(G29&lt;=0.005,0,MIN(G29,G29*$B$4/100))</f>
        <v>255.884335218009</v>
      </c>
      <c r="E30" s="23" t="n">
        <f aca="false">IF(G29&lt;=0.005,0,(G29-D30)*$B$5/100)</f>
        <v>41.4532623053175</v>
      </c>
      <c r="F30" s="23" t="n">
        <f aca="false">E30*($B$6+$B$7)/100</f>
        <v>12.4359786915952</v>
      </c>
      <c r="G30" s="23" t="n">
        <f aca="false">IF(G29&lt;=0.005,0,G29-D30+E30+F30)</f>
        <v>1077.42658186895</v>
      </c>
    </row>
    <row r="31" customFormat="false" ht="15" hidden="false" customHeight="true" outlineLevel="0" collapsed="false">
      <c r="A31" s="17" t="n">
        <v>18</v>
      </c>
      <c r="D31" s="23" t="n">
        <f aca="false">IF(G30&lt;=0.005,0,MIN(G30,G30*$B$4/100))</f>
        <v>215.48531637379</v>
      </c>
      <c r="E31" s="23" t="n">
        <f aca="false">IF(G30&lt;=0.005,0,(G30-D31)*$B$5/100)</f>
        <v>34.908621252554</v>
      </c>
      <c r="F31" s="23" t="n">
        <f aca="false">E31*($B$6+$B$7)/100</f>
        <v>10.4725863757662</v>
      </c>
      <c r="G31" s="23" t="n">
        <f aca="false">IF(G30&lt;=0.005,0,G30-D31+E31+F31)</f>
        <v>907.32247312348</v>
      </c>
    </row>
    <row r="32" customFormat="false" ht="15" hidden="false" customHeight="true" outlineLevel="0" collapsed="false">
      <c r="A32" s="17" t="n">
        <v>19</v>
      </c>
      <c r="D32" s="23" t="n">
        <f aca="false">IF(G31&lt;=0.005,0,MIN(G31,G31*$B$4/100))</f>
        <v>181.464494624696</v>
      </c>
      <c r="E32" s="23" t="n">
        <f aca="false">IF(G31&lt;=0.005,0,(G31-D32)*$B$5/100)</f>
        <v>29.3972481292008</v>
      </c>
      <c r="F32" s="23" t="n">
        <f aca="false">E32*($B$6+$B$7)/100</f>
        <v>8.81917443876023</v>
      </c>
      <c r="G32" s="23" t="n">
        <f aca="false">IF(G31&lt;=0.005,0,G31-D32+E32+F32)</f>
        <v>764.074401066745</v>
      </c>
    </row>
    <row r="33" customFormat="false" ht="15" hidden="false" customHeight="true" outlineLevel="0" collapsed="false">
      <c r="A33" s="17" t="n">
        <v>20</v>
      </c>
      <c r="D33" s="23" t="n">
        <f aca="false">IF(G32&lt;=0.005,0,MIN(G32,G32*$B$4/100))</f>
        <v>152.814880213349</v>
      </c>
      <c r="E33" s="23" t="n">
        <f aca="false">IF(G32&lt;=0.005,0,(G32-D33)*$B$5/100)</f>
        <v>24.7560105945625</v>
      </c>
      <c r="F33" s="23" t="n">
        <f aca="false">E33*($B$6+$B$7)/100</f>
        <v>7.42680317836876</v>
      </c>
      <c r="G33" s="23" t="n">
        <f aca="false">IF(G32&lt;=0.005,0,G32-D33+E33+F33)</f>
        <v>643.442334626327</v>
      </c>
    </row>
    <row r="34" customFormat="false" ht="15" hidden="false" customHeight="true" outlineLevel="0" collapsed="false">
      <c r="A34" s="17" t="n">
        <v>21</v>
      </c>
      <c r="D34" s="23" t="n">
        <f aca="false">IF(G33&lt;=0.005,0,MIN(G33,G33*$B$4/100))</f>
        <v>128.688466925266</v>
      </c>
      <c r="E34" s="23" t="n">
        <f aca="false">IF(G33&lt;=0.005,0,(G33-D34)*$B$5/100)</f>
        <v>20.847531641893</v>
      </c>
      <c r="F34" s="23" t="n">
        <f aca="false">E34*($B$6+$B$7)/100</f>
        <v>6.2542594925679</v>
      </c>
      <c r="G34" s="23" t="n">
        <f aca="false">IF(G33&lt;=0.005,0,G33-D34+E34+F34)</f>
        <v>541.855658835523</v>
      </c>
    </row>
    <row r="35" customFormat="false" ht="15" hidden="false" customHeight="true" outlineLevel="0" collapsed="false">
      <c r="A35" s="17" t="n">
        <v>22</v>
      </c>
      <c r="D35" s="23" t="n">
        <f aca="false">IF(G34&lt;=0.005,0,MIN(G34,G34*$B$4/100))</f>
        <v>108.371131767105</v>
      </c>
      <c r="E35" s="23" t="n">
        <f aca="false">IF(G34&lt;=0.005,0,(G34-D35)*$B$5/100)</f>
        <v>17.5561233462709</v>
      </c>
      <c r="F35" s="23" t="n">
        <f aca="false">E35*($B$6+$B$7)/100</f>
        <v>5.26683700388128</v>
      </c>
      <c r="G35" s="23" t="n">
        <f aca="false">IF(G34&lt;=0.005,0,G34-D35+E35+F35)</f>
        <v>456.307487418571</v>
      </c>
    </row>
    <row r="36" customFormat="false" ht="15" hidden="false" customHeight="true" outlineLevel="0" collapsed="false">
      <c r="A36" s="17" t="n">
        <v>23</v>
      </c>
      <c r="D36" s="23" t="n">
        <f aca="false">IF(G35&lt;=0.005,0,MIN(G35,G35*$B$4/100))</f>
        <v>91.2614974837141</v>
      </c>
      <c r="E36" s="23" t="n">
        <f aca="false">IF(G35&lt;=0.005,0,(G35-D36)*$B$5/100)</f>
        <v>14.7843625923617</v>
      </c>
      <c r="F36" s="23" t="n">
        <f aca="false">E36*($B$6+$B$7)/100</f>
        <v>4.43530877770851</v>
      </c>
      <c r="G36" s="23" t="n">
        <f aca="false">IF(G35&lt;=0.005,0,G35-D36+E36+F36)</f>
        <v>384.265661304927</v>
      </c>
    </row>
    <row r="37" customFormat="false" ht="15" hidden="false" customHeight="true" outlineLevel="0" collapsed="false">
      <c r="A37" s="17" t="n">
        <v>24</v>
      </c>
      <c r="D37" s="23" t="n">
        <f aca="false">IF(G36&lt;=0.005,0,MIN(G36,G36*$B$4/100))</f>
        <v>76.8531322609853</v>
      </c>
      <c r="E37" s="23" t="n">
        <f aca="false">IF(G36&lt;=0.005,0,(G36-D37)*$B$5/100)</f>
        <v>12.4502074262796</v>
      </c>
      <c r="F37" s="23" t="n">
        <f aca="false">E37*($B$6+$B$7)/100</f>
        <v>3.73506222788389</v>
      </c>
      <c r="G37" s="23" t="n">
        <f aca="false">IF(G36&lt;=0.005,0,G36-D37+E37+F37)</f>
        <v>323.597798698105</v>
      </c>
    </row>
    <row r="38" customFormat="false" ht="15" hidden="false" customHeight="true" outlineLevel="0" collapsed="false">
      <c r="A38" s="17" t="n">
        <v>25</v>
      </c>
      <c r="D38" s="23" t="n">
        <f aca="false">IF(G37&lt;=0.005,0,MIN(G37,G37*$B$4/100))</f>
        <v>64.719559739621</v>
      </c>
      <c r="E38" s="23" t="n">
        <f aca="false">IF(G37&lt;=0.005,0,(G37-D38)*$B$5/100)</f>
        <v>10.4845686778186</v>
      </c>
      <c r="F38" s="23" t="n">
        <f aca="false">E38*($B$6+$B$7)/100</f>
        <v>3.14537060334558</v>
      </c>
      <c r="G38" s="23" t="n">
        <f aca="false">IF(G37&lt;=0.005,0,G37-D38+E38+F38)</f>
        <v>272.508178239648</v>
      </c>
    </row>
    <row r="39" customFormat="false" ht="15" hidden="false" customHeight="true" outlineLevel="0" collapsed="false">
      <c r="A39" s="17" t="n">
        <v>26</v>
      </c>
      <c r="D39" s="23" t="n">
        <f aca="false">IF(G38&lt;=0.005,0,MIN(G38,G38*$B$4/100))</f>
        <v>54.5016356479296</v>
      </c>
      <c r="E39" s="23" t="n">
        <f aca="false">IF(G38&lt;=0.005,0,(G38-D39)*$B$5/100)</f>
        <v>8.8292649749646</v>
      </c>
      <c r="F39" s="23" t="n">
        <f aca="false">E39*($B$6+$B$7)/100</f>
        <v>2.64877949248938</v>
      </c>
      <c r="G39" s="23" t="n">
        <f aca="false">IF(G38&lt;=0.005,0,G38-D39+E39+F39)</f>
        <v>229.484587059172</v>
      </c>
    </row>
    <row r="40" customFormat="false" ht="15" hidden="false" customHeight="true" outlineLevel="0" collapsed="false">
      <c r="A40" s="17" t="n">
        <v>27</v>
      </c>
      <c r="D40" s="23" t="n">
        <f aca="false">IF(G39&lt;=0.005,0,MIN(G39,G39*$B$4/100))</f>
        <v>45.8969174118345</v>
      </c>
      <c r="E40" s="23" t="n">
        <f aca="false">IF(G39&lt;=0.005,0,(G39-D40)*$B$5/100)</f>
        <v>7.43530062071719</v>
      </c>
      <c r="F40" s="23" t="n">
        <f aca="false">E40*($B$6+$B$7)/100</f>
        <v>2.23059018621516</v>
      </c>
      <c r="G40" s="23" t="n">
        <f aca="false">IF(G39&lt;=0.005,0,G39-D40+E40+F40)</f>
        <v>193.25356045427</v>
      </c>
    </row>
    <row r="41" customFormat="false" ht="15" hidden="false" customHeight="true" outlineLevel="0" collapsed="false">
      <c r="A41" s="17" t="n">
        <v>28</v>
      </c>
      <c r="D41" s="23" t="n">
        <f aca="false">IF(G40&lt;=0.005,0,MIN(G40,G40*$B$4/100))</f>
        <v>38.650712090854</v>
      </c>
      <c r="E41" s="23" t="n">
        <f aca="false">IF(G40&lt;=0.005,0,(G40-D41)*$B$5/100)</f>
        <v>6.26141535871836</v>
      </c>
      <c r="F41" s="23" t="n">
        <f aca="false">E41*($B$6+$B$7)/100</f>
        <v>1.87842460761551</v>
      </c>
      <c r="G41" s="23" t="n">
        <f aca="false">IF(G40&lt;=0.005,0,G40-D41+E41+F41)</f>
        <v>162.74268832975</v>
      </c>
    </row>
    <row r="42" customFormat="false" ht="15" hidden="false" customHeight="true" outlineLevel="0" collapsed="false">
      <c r="A42" s="17" t="n">
        <v>29</v>
      </c>
      <c r="D42" s="23" t="n">
        <f aca="false">IF(G41&lt;=0.005,0,MIN(G41,G41*$B$4/100))</f>
        <v>32.54853766595</v>
      </c>
      <c r="E42" s="23" t="n">
        <f aca="false">IF(G41&lt;=0.005,0,(G41-D42)*$B$5/100)</f>
        <v>5.2728631018839</v>
      </c>
      <c r="F42" s="23" t="n">
        <f aca="false">E42*($B$6+$B$7)/100</f>
        <v>1.58185893056517</v>
      </c>
      <c r="G42" s="23" t="n">
        <f aca="false">IF(G41&lt;=0.005,0,G41-D42+E42+F42)</f>
        <v>137.048872696249</v>
      </c>
    </row>
    <row r="43" customFormat="false" ht="15" hidden="false" customHeight="true" outlineLevel="0" collapsed="false">
      <c r="A43" s="17" t="n">
        <v>30</v>
      </c>
      <c r="D43" s="23" t="n">
        <f aca="false">IF(G42&lt;=0.005,0,MIN(G42,G42*$B$4/100))</f>
        <v>27.4097745392498</v>
      </c>
      <c r="E43" s="23" t="n">
        <f aca="false">IF(G42&lt;=0.005,0,(G42-D43)*$B$5/100)</f>
        <v>4.44038347535847</v>
      </c>
      <c r="F43" s="23" t="n">
        <f aca="false">E43*($B$6+$B$7)/100</f>
        <v>1.33211504260754</v>
      </c>
      <c r="G43" s="23" t="n">
        <f aca="false">IF(G42&lt;=0.005,0,G42-D43+E43+F43)</f>
        <v>115.411596674965</v>
      </c>
    </row>
    <row r="44" customFormat="false" ht="15" hidden="false" customHeight="true" outlineLevel="0" collapsed="false">
      <c r="A44" s="17" t="n">
        <v>31</v>
      </c>
      <c r="D44" s="23" t="n">
        <f aca="false">IF(G43&lt;=0.005,0,MIN(G43,G43*$B$4/100))</f>
        <v>23.0823193349931</v>
      </c>
      <c r="E44" s="23" t="n">
        <f aca="false">IF(G43&lt;=0.005,0,(G43-D44)*$B$5/100)</f>
        <v>3.73933573226888</v>
      </c>
      <c r="F44" s="23" t="n">
        <f aca="false">E44*($B$6+$B$7)/100</f>
        <v>1.12180071968066</v>
      </c>
      <c r="G44" s="23" t="n">
        <f aca="false">IF(G43&lt;=0.005,0,G43-D44+E44+F44)</f>
        <v>97.1904137919218</v>
      </c>
    </row>
    <row r="45" customFormat="false" ht="15" hidden="false" customHeight="true" outlineLevel="0" collapsed="false">
      <c r="A45" s="17" t="n">
        <v>32</v>
      </c>
      <c r="D45" s="23" t="n">
        <f aca="false">IF(G44&lt;=0.005,0,MIN(G44,G44*$B$4/100))</f>
        <v>19.4380827583844</v>
      </c>
      <c r="E45" s="23" t="n">
        <f aca="false">IF(G44&lt;=0.005,0,(G44-D45)*$B$5/100)</f>
        <v>3.14896940685827</v>
      </c>
      <c r="F45" s="23" t="n">
        <f aca="false">E45*($B$6+$B$7)/100</f>
        <v>0.94469082205748</v>
      </c>
      <c r="G45" s="23" t="n">
        <f aca="false">IF(G44&lt;=0.005,0,G44-D45+E45+F45)</f>
        <v>81.8459912624532</v>
      </c>
    </row>
    <row r="46" customFormat="false" ht="15" hidden="false" customHeight="true" outlineLevel="0" collapsed="false">
      <c r="A46" s="17" t="n">
        <v>33</v>
      </c>
      <c r="D46" s="23" t="n">
        <f aca="false">IF(G45&lt;=0.005,0,MIN(G45,G45*$B$4/100))</f>
        <v>16.3691982524906</v>
      </c>
      <c r="E46" s="23" t="n">
        <f aca="false">IF(G45&lt;=0.005,0,(G45-D46)*$B$5/100)</f>
        <v>2.65181011690348</v>
      </c>
      <c r="F46" s="23" t="n">
        <f aca="false">E46*($B$6+$B$7)/100</f>
        <v>0.795543035071045</v>
      </c>
      <c r="G46" s="23" t="n">
        <f aca="false">IF(G45&lt;=0.005,0,G45-D46+E46+F46)</f>
        <v>68.9241461619371</v>
      </c>
    </row>
    <row r="47" customFormat="false" ht="15" hidden="false" customHeight="true" outlineLevel="0" collapsed="false">
      <c r="A47" s="17" t="n">
        <v>34</v>
      </c>
      <c r="D47" s="23" t="n">
        <f aca="false">IF(G46&lt;=0.005,0,MIN(G46,G46*$B$4/100))</f>
        <v>13.7848292323874</v>
      </c>
      <c r="E47" s="23" t="n">
        <f aca="false">IF(G46&lt;=0.005,0,(G46-D47)*$B$5/100)</f>
        <v>2.23314233564676</v>
      </c>
      <c r="F47" s="23" t="n">
        <f aca="false">E47*($B$6+$B$7)/100</f>
        <v>0.669942700694028</v>
      </c>
      <c r="G47" s="23" t="n">
        <f aca="false">IF(G46&lt;=0.005,0,G46-D47+E47+F47)</f>
        <v>58.0424019658904</v>
      </c>
    </row>
    <row r="48" customFormat="false" ht="15" hidden="false" customHeight="true" outlineLevel="0" collapsed="false">
      <c r="A48" s="17" t="n">
        <v>35</v>
      </c>
      <c r="D48" s="23" t="n">
        <f aca="false">IF(G47&lt;=0.005,0,MIN(G47,G47*$B$4/100))</f>
        <v>11.6084803931781</v>
      </c>
      <c r="E48" s="23" t="n">
        <f aca="false">IF(G47&lt;=0.005,0,(G47-D48)*$B$5/100)</f>
        <v>1.88057382369485</v>
      </c>
      <c r="F48" s="23" t="n">
        <f aca="false">E48*($B$6+$B$7)/100</f>
        <v>0.564172147108455</v>
      </c>
      <c r="G48" s="23" t="n">
        <f aca="false">IF(G47&lt;=0.005,0,G47-D48+E48+F48)</f>
        <v>48.8786675435157</v>
      </c>
    </row>
    <row r="49" customFormat="false" ht="15" hidden="false" customHeight="true" outlineLevel="0" collapsed="false">
      <c r="A49" s="17" t="n">
        <v>36</v>
      </c>
      <c r="D49" s="23" t="n">
        <f aca="false">IF(G48&lt;=0.005,0,MIN(G48,G48*$B$4/100))</f>
        <v>9.77573350870313</v>
      </c>
      <c r="E49" s="23" t="n">
        <f aca="false">IF(G48&lt;=0.005,0,(G48-D49)*$B$5/100)</f>
        <v>1.58366882840991</v>
      </c>
      <c r="F49" s="23" t="n">
        <f aca="false">E49*($B$6+$B$7)/100</f>
        <v>0.475100648522972</v>
      </c>
      <c r="G49" s="23" t="n">
        <f aca="false">IF(G48&lt;=0.005,0,G48-D49+E49+F49)</f>
        <v>41.1617035117454</v>
      </c>
    </row>
    <row r="50" customFormat="false" ht="15" hidden="false" customHeight="true" outlineLevel="0" collapsed="false">
      <c r="A50" s="17" t="n">
        <v>37</v>
      </c>
      <c r="D50" s="23" t="n">
        <f aca="false">IF(G49&lt;=0.005,0,MIN(G49,G49*$B$4/100))</f>
        <v>8.23234070234908</v>
      </c>
      <c r="E50" s="23" t="n">
        <f aca="false">IF(G49&lt;=0.005,0,(G49-D50)*$B$5/100)</f>
        <v>1.33363919378055</v>
      </c>
      <c r="F50" s="23" t="n">
        <f aca="false">E50*($B$6+$B$7)/100</f>
        <v>0.400091758134165</v>
      </c>
      <c r="G50" s="23" t="n">
        <f aca="false">IF(G49&lt;=0.005,0,G49-D50+E50+F50)</f>
        <v>34.663093761311</v>
      </c>
    </row>
    <row r="51" customFormat="false" ht="15" hidden="false" customHeight="true" outlineLevel="0" collapsed="false">
      <c r="A51" s="17" t="n">
        <v>38</v>
      </c>
      <c r="D51" s="23" t="n">
        <f aca="false">IF(G50&lt;=0.005,0,MIN(G50,G50*$B$4/100))</f>
        <v>6.93261875226221</v>
      </c>
      <c r="E51" s="23" t="n">
        <f aca="false">IF(G50&lt;=0.005,0,(G50-D51)*$B$5/100)</f>
        <v>1.12308423786648</v>
      </c>
      <c r="F51" s="23" t="n">
        <f aca="false">E51*($B$6+$B$7)/100</f>
        <v>0.336925271359943</v>
      </c>
      <c r="G51" s="23" t="n">
        <f aca="false">IF(G50&lt;=0.005,0,G50-D51+E51+F51)</f>
        <v>29.1904845182753</v>
      </c>
    </row>
    <row r="52" customFormat="false" ht="15" hidden="false" customHeight="true" outlineLevel="0" collapsed="false">
      <c r="A52" s="17" t="n">
        <v>39</v>
      </c>
      <c r="D52" s="23" t="n">
        <f aca="false">IF(G51&lt;=0.005,0,MIN(G51,G51*$B$4/100))</f>
        <v>5.83809690365505</v>
      </c>
      <c r="E52" s="23" t="n">
        <f aca="false">IF(G51&lt;=0.005,0,(G51-D52)*$B$5/100)</f>
        <v>0.945771698392118</v>
      </c>
      <c r="F52" s="23" t="n">
        <f aca="false">E52*($B$6+$B$7)/100</f>
        <v>0.283731509517635</v>
      </c>
      <c r="G52" s="23" t="n">
        <f aca="false">IF(G51&lt;=0.005,0,G51-D52+E52+F52)</f>
        <v>24.58189082253</v>
      </c>
    </row>
    <row r="53" customFormat="false" ht="15" hidden="false" customHeight="true" outlineLevel="0" collapsed="false">
      <c r="A53" s="17" t="n">
        <v>40</v>
      </c>
      <c r="D53" s="23" t="n">
        <f aca="false">IF(G52&lt;=0.005,0,MIN(G52,G52*$B$4/100))</f>
        <v>4.91637816450599</v>
      </c>
      <c r="E53" s="23" t="n">
        <f aca="false">IF(G52&lt;=0.005,0,(G52-D53)*$B$5/100)</f>
        <v>0.796453262649971</v>
      </c>
      <c r="F53" s="23" t="n">
        <f aca="false">E53*($B$6+$B$7)/100</f>
        <v>0.238935978794991</v>
      </c>
      <c r="G53" s="23" t="n">
        <f aca="false">IF(G52&lt;=0.005,0,G52-D53+E53+F53)</f>
        <v>20.7009018994689</v>
      </c>
    </row>
    <row r="54" customFormat="false" ht="15" hidden="false" customHeight="true" outlineLevel="0" collapsed="false">
      <c r="A54" s="17" t="n">
        <v>41</v>
      </c>
      <c r="D54" s="23" t="n">
        <f aca="false">IF(G53&lt;=0.005,0,MIN(G53,G53*$B$4/100))</f>
        <v>4.14018037989379</v>
      </c>
      <c r="E54" s="23" t="n">
        <f aca="false">IF(G53&lt;=0.005,0,(G53-D54)*$B$5/100)</f>
        <v>0.670709221542793</v>
      </c>
      <c r="F54" s="23" t="n">
        <f aca="false">E54*($B$6+$B$7)/100</f>
        <v>0.201212766462838</v>
      </c>
      <c r="G54" s="23" t="n">
        <f aca="false">IF(G53&lt;=0.005,0,G53-D54+E54+F54)</f>
        <v>17.4326435075808</v>
      </c>
    </row>
    <row r="55" customFormat="false" ht="15" hidden="false" customHeight="true" outlineLevel="0" collapsed="false">
      <c r="A55" s="17" t="n">
        <v>42</v>
      </c>
      <c r="D55" s="23" t="n">
        <f aca="false">IF(G54&lt;=0.005,0,MIN(G54,G54*$B$4/100))</f>
        <v>3.48652870151615</v>
      </c>
      <c r="E55" s="23" t="n">
        <f aca="false">IF(G54&lt;=0.005,0,(G54-D55)*$B$5/100)</f>
        <v>0.564817649645617</v>
      </c>
      <c r="F55" s="23" t="n">
        <f aca="false">E55*($B$6+$B$7)/100</f>
        <v>0.169445294893685</v>
      </c>
      <c r="G55" s="23" t="n">
        <f aca="false">IF(G54&lt;=0.005,0,G54-D55+E55+F55)</f>
        <v>14.6803777506039</v>
      </c>
    </row>
    <row r="56" customFormat="false" ht="15" hidden="false" customHeight="true" outlineLevel="0" collapsed="false">
      <c r="A56" s="17" t="n">
        <v>43</v>
      </c>
      <c r="D56" s="23" t="n">
        <f aca="false">IF(G55&lt;=0.005,0,MIN(G55,G55*$B$4/100))</f>
        <v>2.93607555012078</v>
      </c>
      <c r="E56" s="23" t="n">
        <f aca="false">IF(G55&lt;=0.005,0,(G55-D56)*$B$5/100)</f>
        <v>0.475644239119567</v>
      </c>
      <c r="F56" s="23" t="n">
        <f aca="false">E56*($B$6+$B$7)/100</f>
        <v>0.14269327173587</v>
      </c>
      <c r="G56" s="23" t="n">
        <f aca="false">IF(G55&lt;=0.005,0,G55-D56+E56+F56)</f>
        <v>12.3626397113386</v>
      </c>
    </row>
    <row r="57" customFormat="false" ht="15" hidden="false" customHeight="true" outlineLevel="0" collapsed="false">
      <c r="A57" s="17" t="n">
        <v>44</v>
      </c>
      <c r="D57" s="23" t="n">
        <f aca="false">IF(G56&lt;=0.005,0,MIN(G56,G56*$B$4/100))</f>
        <v>2.47252794226772</v>
      </c>
      <c r="E57" s="23" t="n">
        <f aca="false">IF(G56&lt;=0.005,0,(G56-D57)*$B$5/100)</f>
        <v>0.40054952664737</v>
      </c>
      <c r="F57" s="23" t="n">
        <f aca="false">E57*($B$6+$B$7)/100</f>
        <v>0.120164857994211</v>
      </c>
      <c r="G57" s="23" t="n">
        <f aca="false">IF(G56&lt;=0.005,0,G56-D57+E57+F57)</f>
        <v>10.4108261537124</v>
      </c>
    </row>
    <row r="58" customFormat="false" ht="15" hidden="false" customHeight="true" outlineLevel="0" collapsed="false">
      <c r="A58" s="17" t="n">
        <v>45</v>
      </c>
      <c r="D58" s="23" t="n">
        <f aca="false">IF(G57&lt;=0.005,0,MIN(G57,G57*$B$4/100))</f>
        <v>2.08216523074249</v>
      </c>
      <c r="E58" s="23" t="n">
        <f aca="false">IF(G57&lt;=0.005,0,(G57-D58)*$B$5/100)</f>
        <v>0.337310767380283</v>
      </c>
      <c r="F58" s="23" t="n">
        <f aca="false">E58*($B$6+$B$7)/100</f>
        <v>0.101193230214085</v>
      </c>
      <c r="G58" s="23" t="n">
        <f aca="false">IF(G57&lt;=0.005,0,G57-D58+E58+F58)</f>
        <v>8.76716492056432</v>
      </c>
    </row>
    <row r="59" customFormat="false" ht="15" hidden="false" customHeight="true" outlineLevel="0" collapsed="false">
      <c r="A59" s="17" t="n">
        <v>46</v>
      </c>
      <c r="D59" s="23" t="n">
        <f aca="false">IF(G58&lt;=0.005,0,MIN(G58,G58*$B$4/100))</f>
        <v>1.75343298411286</v>
      </c>
      <c r="E59" s="23" t="n">
        <f aca="false">IF(G58&lt;=0.005,0,(G58-D59)*$B$5/100)</f>
        <v>0.284056143426284</v>
      </c>
      <c r="F59" s="23" t="n">
        <f aca="false">E59*($B$6+$B$7)/100</f>
        <v>0.0852168430278852</v>
      </c>
      <c r="G59" s="23" t="n">
        <f aca="false">IF(G58&lt;=0.005,0,G58-D59+E59+F59)</f>
        <v>7.38300492290562</v>
      </c>
    </row>
    <row r="60" customFormat="false" ht="15" hidden="false" customHeight="true" outlineLevel="0" collapsed="false">
      <c r="A60" s="17" t="n">
        <v>47</v>
      </c>
      <c r="D60" s="23" t="n">
        <f aca="false">IF(G59&lt;=0.005,0,MIN(G59,G59*$B$4/100))</f>
        <v>1.47660098458112</v>
      </c>
      <c r="E60" s="23" t="n">
        <f aca="false">IF(G59&lt;=0.005,0,(G59-D60)*$B$5/100)</f>
        <v>0.239209359502142</v>
      </c>
      <c r="F60" s="23" t="n">
        <f aca="false">E60*($B$6+$B$7)/100</f>
        <v>0.0717628078506427</v>
      </c>
      <c r="G60" s="23" t="n">
        <f aca="false">IF(G59&lt;=0.005,0,G59-D60+E60+F60)</f>
        <v>6.21737610567728</v>
      </c>
    </row>
    <row r="61" customFormat="false" ht="15" hidden="false" customHeight="true" outlineLevel="0" collapsed="false">
      <c r="A61" s="17" t="n">
        <v>48</v>
      </c>
      <c r="D61" s="23" t="n">
        <f aca="false">IF(G60&lt;=0.005,0,MIN(G60,G60*$B$4/100))</f>
        <v>1.24347522113546</v>
      </c>
      <c r="E61" s="23" t="n">
        <f aca="false">IF(G60&lt;=0.005,0,(G60-D61)*$B$5/100)</f>
        <v>0.201442985823944</v>
      </c>
      <c r="F61" s="23" t="n">
        <f aca="false">E61*($B$6+$B$7)/100</f>
        <v>0.0604328957471832</v>
      </c>
      <c r="G61" s="23" t="n">
        <f aca="false">IF(G60&lt;=0.005,0,G60-D61+E61+F61)</f>
        <v>5.23577676611296</v>
      </c>
    </row>
    <row r="62" customFormat="false" ht="15" hidden="false" customHeight="true" outlineLevel="0" collapsed="false">
      <c r="A62" s="17" t="n">
        <v>49</v>
      </c>
      <c r="D62" s="23" t="n">
        <f aca="false">IF(G61&lt;=0.005,0,MIN(G61,G61*$B$4/100))</f>
        <v>1.04715535322259</v>
      </c>
      <c r="E62" s="23" t="n">
        <f aca="false">IF(G61&lt;=0.005,0,(G61-D62)*$B$5/100)</f>
        <v>0.16963916722206</v>
      </c>
      <c r="F62" s="23" t="n">
        <f aca="false">E62*($B$6+$B$7)/100</f>
        <v>0.0508917501666179</v>
      </c>
      <c r="G62" s="23" t="n">
        <f aca="false">IF(G61&lt;=0.005,0,G61-D62+E62+F62)</f>
        <v>4.40915233027904</v>
      </c>
    </row>
    <row r="63" customFormat="false" ht="15" hidden="false" customHeight="true" outlineLevel="0" collapsed="false">
      <c r="A63" s="17" t="n">
        <v>50</v>
      </c>
      <c r="D63" s="23" t="n">
        <f aca="false">IF(G62&lt;=0.005,0,MIN(G62,G62*$B$4/100))</f>
        <v>0.881830466055808</v>
      </c>
      <c r="E63" s="23" t="n">
        <f aca="false">IF(G62&lt;=0.005,0,(G62-D63)*$B$5/100)</f>
        <v>0.142856535501041</v>
      </c>
      <c r="F63" s="23" t="n">
        <f aca="false">E63*($B$6+$B$7)/100</f>
        <v>0.0428569606503123</v>
      </c>
      <c r="G63" s="23" t="n">
        <f aca="false">IF(G62&lt;=0.005,0,G62-D63+E63+F63)</f>
        <v>3.71303536037459</v>
      </c>
    </row>
    <row r="64" customFormat="false" ht="15" hidden="false" customHeight="true" outlineLevel="0" collapsed="false">
      <c r="A64" s="17" t="n">
        <v>51</v>
      </c>
      <c r="D64" s="23" t="n">
        <f aca="false">IF(G63&lt;=0.005,0,MIN(G63,G63*$B$4/100))</f>
        <v>0.742607072074917</v>
      </c>
      <c r="E64" s="23" t="n">
        <f aca="false">IF(G63&lt;=0.005,0,(G63-D64)*$B$5/100)</f>
        <v>0.120302345676137</v>
      </c>
      <c r="F64" s="23" t="n">
        <f aca="false">E64*($B$6+$B$7)/100</f>
        <v>0.036090703702841</v>
      </c>
      <c r="G64" s="23" t="n">
        <f aca="false">IF(G63&lt;=0.005,0,G63-D64+E64+F64)</f>
        <v>3.12682133767865</v>
      </c>
    </row>
    <row r="65" customFormat="false" ht="15" hidden="false" customHeight="true" outlineLevel="0" collapsed="false">
      <c r="A65" s="17" t="n">
        <v>52</v>
      </c>
      <c r="D65" s="23" t="n">
        <f aca="false">IF(G64&lt;=0.005,0,MIN(G64,G64*$B$4/100))</f>
        <v>0.62536426753573</v>
      </c>
      <c r="E65" s="23" t="n">
        <f aca="false">IF(G64&lt;=0.005,0,(G64-D65)*$B$5/100)</f>
        <v>0.101309011340788</v>
      </c>
      <c r="F65" s="23" t="n">
        <f aca="false">E65*($B$6+$B$7)/100</f>
        <v>0.0303927034022365</v>
      </c>
      <c r="G65" s="23" t="n">
        <f aca="false">IF(G64&lt;=0.005,0,G64-D65+E65+F65)</f>
        <v>2.63315878488594</v>
      </c>
    </row>
    <row r="66" customFormat="false" ht="15" hidden="false" customHeight="true" outlineLevel="0" collapsed="false">
      <c r="A66" s="17" t="n">
        <v>53</v>
      </c>
      <c r="D66" s="23" t="n">
        <f aca="false">IF(G65&lt;=0.005,0,MIN(G65,G65*$B$4/100))</f>
        <v>0.526631756977188</v>
      </c>
      <c r="E66" s="23" t="n">
        <f aca="false">IF(G65&lt;=0.005,0,(G65-D66)*$B$5/100)</f>
        <v>0.0853143446303045</v>
      </c>
      <c r="F66" s="23" t="n">
        <f aca="false">E66*($B$6+$B$7)/100</f>
        <v>0.0255943033890914</v>
      </c>
      <c r="G66" s="23" t="n">
        <f aca="false">IF(G65&lt;=0.005,0,G65-D66+E66+F66)</f>
        <v>2.21743567592815</v>
      </c>
    </row>
    <row r="67" customFormat="false" ht="15" hidden="false" customHeight="true" outlineLevel="0" collapsed="false">
      <c r="A67" s="17" t="n">
        <v>54</v>
      </c>
      <c r="D67" s="23" t="n">
        <f aca="false">IF(G66&lt;=0.005,0,MIN(G66,G66*$B$4/100))</f>
        <v>0.44348713518563</v>
      </c>
      <c r="E67" s="23" t="n">
        <f aca="false">IF(G66&lt;=0.005,0,(G66-D67)*$B$5/100)</f>
        <v>0.0718449159000721</v>
      </c>
      <c r="F67" s="23" t="n">
        <f aca="false">E67*($B$6+$B$7)/100</f>
        <v>0.0215534747700216</v>
      </c>
      <c r="G67" s="23" t="n">
        <f aca="false">IF(G66&lt;=0.005,0,G66-D67+E67+F67)</f>
        <v>1.86734693141261</v>
      </c>
    </row>
    <row r="68" customFormat="false" ht="15" hidden="false" customHeight="true" outlineLevel="0" collapsed="false">
      <c r="A68" s="17" t="n">
        <v>55</v>
      </c>
      <c r="D68" s="23" t="n">
        <f aca="false">IF(G67&lt;=0.005,0,MIN(G67,G67*$B$4/100))</f>
        <v>0.373469386282523</v>
      </c>
      <c r="E68" s="23" t="n">
        <f aca="false">IF(G67&lt;=0.005,0,(G67-D68)*$B$5/100)</f>
        <v>0.0605020405777687</v>
      </c>
      <c r="F68" s="23" t="n">
        <f aca="false">E68*($B$6+$B$7)/100</f>
        <v>0.0181506121733306</v>
      </c>
      <c r="G68" s="23" t="n">
        <f aca="false">IF(G67&lt;=0.005,0,G67-D68+E68+F68)</f>
        <v>1.57253019788119</v>
      </c>
    </row>
    <row r="69" customFormat="false" ht="15" hidden="false" customHeight="true" outlineLevel="0" collapsed="false">
      <c r="A69" s="17" t="n">
        <v>56</v>
      </c>
      <c r="D69" s="23" t="n">
        <f aca="false">IF(G68&lt;=0.005,0,MIN(G68,G68*$B$4/100))</f>
        <v>0.314506039576238</v>
      </c>
      <c r="E69" s="23" t="n">
        <f aca="false">IF(G68&lt;=0.005,0,(G68-D69)*$B$5/100)</f>
        <v>0.0509499784113506</v>
      </c>
      <c r="F69" s="23" t="n">
        <f aca="false">E69*($B$6+$B$7)/100</f>
        <v>0.0152849935234052</v>
      </c>
      <c r="G69" s="23" t="n">
        <f aca="false">IF(G68&lt;=0.005,0,G68-D69+E69+F69)</f>
        <v>1.32425913023971</v>
      </c>
    </row>
    <row r="70" customFormat="false" ht="15" hidden="false" customHeight="true" outlineLevel="0" collapsed="false">
      <c r="A70" s="17" t="n">
        <v>57</v>
      </c>
      <c r="D70" s="23" t="n">
        <f aca="false">IF(G69&lt;=0.005,0,MIN(G69,G69*$B$4/100))</f>
        <v>0.264851826047942</v>
      </c>
      <c r="E70" s="23" t="n">
        <f aca="false">IF(G69&lt;=0.005,0,(G69-D70)*$B$5/100)</f>
        <v>0.0429059958197665</v>
      </c>
      <c r="F70" s="23" t="n">
        <f aca="false">E70*($B$6+$B$7)/100</f>
        <v>0.01287179874593</v>
      </c>
      <c r="G70" s="23" t="n">
        <f aca="false">IF(G69&lt;=0.005,0,G69-D70+E70+F70)</f>
        <v>1.11518509875746</v>
      </c>
    </row>
    <row r="71" customFormat="false" ht="15" hidden="false" customHeight="true" outlineLevel="0" collapsed="false">
      <c r="A71" s="17" t="n">
        <v>58</v>
      </c>
      <c r="D71" s="23" t="n">
        <f aca="false">IF(G70&lt;=0.005,0,MIN(G70,G70*$B$4/100))</f>
        <v>0.223037019751493</v>
      </c>
      <c r="E71" s="23" t="n">
        <f aca="false">IF(G70&lt;=0.005,0,(G70-D71)*$B$5/100)</f>
        <v>0.0361319971997418</v>
      </c>
      <c r="F71" s="23" t="n">
        <f aca="false">E71*($B$6+$B$7)/100</f>
        <v>0.0108395991599225</v>
      </c>
      <c r="G71" s="23" t="n">
        <f aca="false">IF(G70&lt;=0.005,0,G70-D71+E71+F71)</f>
        <v>0.939119675365635</v>
      </c>
    </row>
    <row r="72" customFormat="false" ht="15" hidden="false" customHeight="true" outlineLevel="0" collapsed="false">
      <c r="A72" s="17" t="n">
        <v>59</v>
      </c>
      <c r="D72" s="23" t="n">
        <f aca="false">IF(G71&lt;=0.005,0,MIN(G71,G71*$B$4/100))</f>
        <v>0.187823935073127</v>
      </c>
      <c r="E72" s="23" t="n">
        <f aca="false">IF(G71&lt;=0.005,0,(G71-D72)*$B$5/100)</f>
        <v>0.0304274774818466</v>
      </c>
      <c r="F72" s="23" t="n">
        <f aca="false">E72*($B$6+$B$7)/100</f>
        <v>0.00912824324455397</v>
      </c>
      <c r="G72" s="23" t="n">
        <f aca="false">IF(G71&lt;=0.005,0,G71-D72+E72+F72)</f>
        <v>0.790851461018908</v>
      </c>
    </row>
    <row r="73" customFormat="false" ht="15" hidden="false" customHeight="true" outlineLevel="0" collapsed="false">
      <c r="A73" s="17" t="n">
        <v>60</v>
      </c>
      <c r="D73" s="23" t="n">
        <f aca="false">IF(G72&lt;=0.005,0,MIN(G72,G72*$B$4/100))</f>
        <v>0.158170292203782</v>
      </c>
      <c r="E73" s="23" t="n">
        <f aca="false">IF(G72&lt;=0.005,0,(G72-D73)*$B$5/100)</f>
        <v>0.0256235873370126</v>
      </c>
      <c r="F73" s="23" t="n">
        <f aca="false">E73*($B$6+$B$7)/100</f>
        <v>0.00768707620110379</v>
      </c>
      <c r="G73" s="23" t="n">
        <f aca="false">IF(G72&lt;=0.005,0,G72-D73+E73+F73)</f>
        <v>0.665991832353243</v>
      </c>
    </row>
    <row r="74" customFormat="false" ht="15" hidden="false" customHeight="true" outlineLevel="0" collapsed="false">
      <c r="A74" s="17" t="n">
        <v>61</v>
      </c>
      <c r="D74" s="23" t="n">
        <f aca="false">IF(G73&lt;=0.005,0,MIN(G73,G73*$B$4/100))</f>
        <v>0.133198366470649</v>
      </c>
      <c r="E74" s="23" t="n">
        <f aca="false">IF(G73&lt;=0.005,0,(G73-D74)*$B$5/100)</f>
        <v>0.0215781353682451</v>
      </c>
      <c r="F74" s="23" t="n">
        <f aca="false">E74*($B$6+$B$7)/100</f>
        <v>0.00647344061047352</v>
      </c>
      <c r="G74" s="23" t="n">
        <f aca="false">IF(G73&lt;=0.005,0,G73-D74+E74+F74)</f>
        <v>0.560845041861313</v>
      </c>
    </row>
    <row r="75" customFormat="false" ht="15" hidden="false" customHeight="true" outlineLevel="0" collapsed="false">
      <c r="A75" s="17" t="n">
        <v>62</v>
      </c>
      <c r="D75" s="23" t="n">
        <f aca="false">IF(G74&lt;=0.005,0,MIN(G74,G74*$B$4/100))</f>
        <v>0.112169008372263</v>
      </c>
      <c r="E75" s="23" t="n">
        <f aca="false">IF(G74&lt;=0.005,0,(G74-D75)*$B$5/100)</f>
        <v>0.0181713793563065</v>
      </c>
      <c r="F75" s="23" t="n">
        <f aca="false">E75*($B$6+$B$7)/100</f>
        <v>0.00545141380689196</v>
      </c>
      <c r="G75" s="23" t="n">
        <f aca="false">IF(G74&lt;=0.005,0,G74-D75+E75+F75)</f>
        <v>0.472298826652249</v>
      </c>
    </row>
    <row r="76" customFormat="false" ht="15" hidden="false" customHeight="true" outlineLevel="0" collapsed="false">
      <c r="A76" s="17" t="n">
        <v>63</v>
      </c>
      <c r="D76" s="23" t="n">
        <f aca="false">IF(G75&lt;=0.005,0,MIN(G75,G75*$B$4/100))</f>
        <v>0.0944597653304498</v>
      </c>
      <c r="E76" s="23" t="n">
        <f aca="false">IF(G75&lt;=0.005,0,(G75-D76)*$B$5/100)</f>
        <v>0.0153024819835329</v>
      </c>
      <c r="F76" s="23" t="n">
        <f aca="false">E76*($B$6+$B$7)/100</f>
        <v>0.00459074459505986</v>
      </c>
      <c r="G76" s="23" t="n">
        <f aca="false">IF(G75&lt;=0.005,0,G75-D76+E76+F76)</f>
        <v>0.397732287900392</v>
      </c>
    </row>
    <row r="77" customFormat="false" ht="15" hidden="false" customHeight="true" outlineLevel="0" collapsed="false">
      <c r="A77" s="17" t="n">
        <v>64</v>
      </c>
      <c r="D77" s="23" t="n">
        <f aca="false">IF(G76&lt;=0.005,0,MIN(G76,G76*$B$4/100))</f>
        <v>0.0795464575800784</v>
      </c>
      <c r="E77" s="23" t="n">
        <f aca="false">IF(G76&lt;=0.005,0,(G76-D77)*$B$5/100)</f>
        <v>0.0128865261279727</v>
      </c>
      <c r="F77" s="23" t="n">
        <f aca="false">E77*($B$6+$B$7)/100</f>
        <v>0.00386595783839181</v>
      </c>
      <c r="G77" s="23" t="n">
        <f aca="false">IF(G76&lt;=0.005,0,G76-D77+E77+F77)</f>
        <v>0.334938314286678</v>
      </c>
    </row>
    <row r="78" customFormat="false" ht="15" hidden="false" customHeight="true" outlineLevel="0" collapsed="false">
      <c r="A78" s="17" t="n">
        <v>65</v>
      </c>
      <c r="D78" s="23" t="n">
        <f aca="false">IF(G77&lt;=0.005,0,MIN(G77,G77*$B$4/100))</f>
        <v>0.0669876628573356</v>
      </c>
      <c r="E78" s="23" t="n">
        <f aca="false">IF(G77&lt;=0.005,0,(G77-D78)*$B$5/100)</f>
        <v>0.0108520013828884</v>
      </c>
      <c r="F78" s="23" t="n">
        <f aca="false">E78*($B$6+$B$7)/100</f>
        <v>0.00325560041486651</v>
      </c>
      <c r="G78" s="23" t="n">
        <f aca="false">IF(G77&lt;=0.005,0,G77-D78+E78+F78)</f>
        <v>0.282058253227097</v>
      </c>
    </row>
    <row r="79" customFormat="false" ht="15" hidden="false" customHeight="true" outlineLevel="0" collapsed="false">
      <c r="A79" s="17" t="n">
        <v>66</v>
      </c>
      <c r="D79" s="23" t="n">
        <f aca="false">IF(G78&lt;=0.005,0,MIN(G78,G78*$B$4/100))</f>
        <v>0.0564116506454195</v>
      </c>
      <c r="E79" s="23" t="n">
        <f aca="false">IF(G78&lt;=0.005,0,(G78-D79)*$B$5/100)</f>
        <v>0.00913868740455795</v>
      </c>
      <c r="F79" s="23" t="n">
        <f aca="false">E79*($B$6+$B$7)/100</f>
        <v>0.00274160622136739</v>
      </c>
      <c r="G79" s="23" t="n">
        <f aca="false">IF(G78&lt;=0.005,0,G78-D79+E79+F79)</f>
        <v>0.237526896207603</v>
      </c>
    </row>
    <row r="80" customFormat="false" ht="15" hidden="false" customHeight="true" outlineLevel="0" collapsed="false">
      <c r="A80" s="17" t="n">
        <v>67</v>
      </c>
      <c r="D80" s="23" t="n">
        <f aca="false">IF(G79&lt;=0.005,0,MIN(G79,G79*$B$4/100))</f>
        <v>0.0475053792415206</v>
      </c>
      <c r="E80" s="23" t="n">
        <f aca="false">IF(G79&lt;=0.005,0,(G79-D80)*$B$5/100)</f>
        <v>0.00769587143712634</v>
      </c>
      <c r="F80" s="23" t="n">
        <f aca="false">E80*($B$6+$B$7)/100</f>
        <v>0.0023087614311379</v>
      </c>
      <c r="G80" s="23" t="n">
        <f aca="false">IF(G79&lt;=0.005,0,G79-D80+E80+F80)</f>
        <v>0.200026149834347</v>
      </c>
    </row>
    <row r="81" customFormat="false" ht="15" hidden="false" customHeight="true" outlineLevel="0" collapsed="false">
      <c r="A81" s="17" t="n">
        <v>68</v>
      </c>
      <c r="D81" s="23" t="n">
        <f aca="false">IF(G80&lt;=0.005,0,MIN(G80,G80*$B$4/100))</f>
        <v>0.0400052299668694</v>
      </c>
      <c r="E81" s="23" t="n">
        <f aca="false">IF(G80&lt;=0.005,0,(G80-D81)*$B$5/100)</f>
        <v>0.00648084725463283</v>
      </c>
      <c r="F81" s="23" t="n">
        <f aca="false">E81*($B$6+$B$7)/100</f>
        <v>0.00194425417638985</v>
      </c>
      <c r="G81" s="23" t="n">
        <f aca="false">IF(G80&lt;=0.005,0,G80-D81+E81+F81)</f>
        <v>0.1684460212985</v>
      </c>
    </row>
    <row r="82" customFormat="false" ht="15" hidden="false" customHeight="true" outlineLevel="0" collapsed="false">
      <c r="A82" s="17" t="n">
        <v>69</v>
      </c>
      <c r="D82" s="23" t="n">
        <f aca="false">IF(G81&lt;=0.005,0,MIN(G81,G81*$B$4/100))</f>
        <v>0.0336892042597</v>
      </c>
      <c r="E82" s="23" t="n">
        <f aca="false">IF(G81&lt;=0.005,0,(G81-D82)*$B$5/100)</f>
        <v>0.0054576510900714</v>
      </c>
      <c r="F82" s="23" t="n">
        <f aca="false">E82*($B$6+$B$7)/100</f>
        <v>0.00163729532702142</v>
      </c>
      <c r="G82" s="23" t="n">
        <f aca="false">IF(G81&lt;=0.005,0,G81-D82+E82+F82)</f>
        <v>0.141851763455893</v>
      </c>
    </row>
    <row r="83" customFormat="false" ht="15" hidden="false" customHeight="true" outlineLevel="0" collapsed="false">
      <c r="A83" s="17" t="n">
        <v>70</v>
      </c>
      <c r="D83" s="23" t="n">
        <f aca="false">IF(G82&lt;=0.005,0,MIN(G82,G82*$B$4/100))</f>
        <v>0.0283703526911786</v>
      </c>
      <c r="E83" s="23" t="n">
        <f aca="false">IF(G82&lt;=0.005,0,(G82-D83)*$B$5/100)</f>
        <v>0.00459599713597093</v>
      </c>
      <c r="F83" s="23" t="n">
        <f aca="false">E83*($B$6+$B$7)/100</f>
        <v>0.00137879914079128</v>
      </c>
      <c r="G83" s="23" t="n">
        <f aca="false">IF(G82&lt;=0.005,0,G82-D83+E83+F83)</f>
        <v>0.119456207041477</v>
      </c>
    </row>
    <row r="84" customFormat="false" ht="15" hidden="false" customHeight="true" outlineLevel="0" collapsed="false">
      <c r="A84" s="17" t="n">
        <v>71</v>
      </c>
      <c r="D84" s="23" t="n">
        <f aca="false">IF(G83&lt;=0.005,0,MIN(G83,G83*$B$4/100))</f>
        <v>0.0238912414082953</v>
      </c>
      <c r="E84" s="23" t="n">
        <f aca="false">IF(G83&lt;=0.005,0,(G83-D84)*$B$5/100)</f>
        <v>0.00387038110814384</v>
      </c>
      <c r="F84" s="23" t="n">
        <f aca="false">E84*($B$6+$B$7)/100</f>
        <v>0.00116111433244315</v>
      </c>
      <c r="G84" s="23" t="n">
        <f aca="false">IF(G83&lt;=0.005,0,G83-D84+E84+F84)</f>
        <v>0.100596461073768</v>
      </c>
    </row>
    <row r="85" customFormat="false" ht="15" hidden="false" customHeight="true" outlineLevel="0" collapsed="false">
      <c r="A85" s="17" t="n">
        <v>72</v>
      </c>
      <c r="D85" s="23" t="n">
        <f aca="false">IF(G84&lt;=0.005,0,MIN(G84,G84*$B$4/100))</f>
        <v>0.0201192922147536</v>
      </c>
      <c r="E85" s="23" t="n">
        <f aca="false">IF(G84&lt;=0.005,0,(G84-D85)*$B$5/100)</f>
        <v>0.00325932533879009</v>
      </c>
      <c r="F85" s="23" t="n">
        <f aca="false">E85*($B$6+$B$7)/100</f>
        <v>0.000977797601637027</v>
      </c>
      <c r="G85" s="23" t="n">
        <f aca="false">IF(G84&lt;=0.005,0,G84-D85+E85+F85)</f>
        <v>0.0847142917994417</v>
      </c>
    </row>
    <row r="86" customFormat="false" ht="15" hidden="false" customHeight="true" outlineLevel="0" collapsed="false">
      <c r="A86" s="17" t="n">
        <v>73</v>
      </c>
      <c r="D86" s="23" t="n">
        <f aca="false">IF(G85&lt;=0.005,0,MIN(G85,G85*$B$4/100))</f>
        <v>0.0169428583598883</v>
      </c>
      <c r="E86" s="23" t="n">
        <f aca="false">IF(G85&lt;=0.005,0,(G85-D86)*$B$5/100)</f>
        <v>0.00274474305430191</v>
      </c>
      <c r="F86" s="23" t="n">
        <f aca="false">E86*($B$6+$B$7)/100</f>
        <v>0.000823422916290573</v>
      </c>
      <c r="G86" s="23" t="n">
        <f aca="false">IF(G85&lt;=0.005,0,G85-D86+E86+F86)</f>
        <v>0.0713395994101458</v>
      </c>
    </row>
    <row r="87" customFormat="false" ht="15" hidden="false" customHeight="true" outlineLevel="0" collapsed="false">
      <c r="A87" s="17" t="n">
        <v>74</v>
      </c>
      <c r="D87" s="23" t="n">
        <f aca="false">IF(G86&lt;=0.005,0,MIN(G86,G86*$B$4/100))</f>
        <v>0.0142679198820292</v>
      </c>
      <c r="E87" s="23" t="n">
        <f aca="false">IF(G86&lt;=0.005,0,(G86-D87)*$B$5/100)</f>
        <v>0.00231140302088872</v>
      </c>
      <c r="F87" s="23" t="n">
        <f aca="false">E87*($B$6+$B$7)/100</f>
        <v>0.000693420906266617</v>
      </c>
      <c r="G87" s="23" t="n">
        <f aca="false">IF(G86&lt;=0.005,0,G86-D87+E87+F87)</f>
        <v>0.060076503455272</v>
      </c>
    </row>
    <row r="88" customFormat="false" ht="15" hidden="false" customHeight="true" outlineLevel="0" collapsed="false">
      <c r="A88" s="17" t="n">
        <v>75</v>
      </c>
      <c r="D88" s="23" t="n">
        <f aca="false">IF(G87&lt;=0.005,0,MIN(G87,G87*$B$4/100))</f>
        <v>0.0120153006910544</v>
      </c>
      <c r="E88" s="23" t="n">
        <f aca="false">IF(G87&lt;=0.005,0,(G87-D88)*$B$5/100)</f>
        <v>0.00194647871195081</v>
      </c>
      <c r="F88" s="23" t="n">
        <f aca="false">E88*($B$6+$B$7)/100</f>
        <v>0.000583943613585244</v>
      </c>
      <c r="G88" s="23" t="n">
        <f aca="false">IF(G87&lt;=0.005,0,G87-D88+E88+F88)</f>
        <v>0.0505916250897537</v>
      </c>
    </row>
    <row r="89" customFormat="false" ht="15" hidden="false" customHeight="true" outlineLevel="0" collapsed="false">
      <c r="A89" s="17" t="n">
        <v>76</v>
      </c>
      <c r="D89" s="23" t="n">
        <f aca="false">IF(G88&lt;=0.005,0,MIN(G88,G88*$B$4/100))</f>
        <v>0.0101183250179507</v>
      </c>
      <c r="E89" s="23" t="n">
        <f aca="false">IF(G88&lt;=0.005,0,(G88-D89)*$B$5/100)</f>
        <v>0.00163916865290802</v>
      </c>
      <c r="F89" s="23" t="n">
        <f aca="false">E89*($B$6+$B$7)/100</f>
        <v>0.000491750595872406</v>
      </c>
      <c r="G89" s="23" t="n">
        <f aca="false">IF(G88&lt;=0.005,0,G88-D89+E89+F89)</f>
        <v>0.0426042193205834</v>
      </c>
    </row>
    <row r="90" customFormat="false" ht="15" hidden="false" customHeight="true" outlineLevel="0" collapsed="false">
      <c r="A90" s="17" t="n">
        <v>77</v>
      </c>
      <c r="D90" s="23" t="n">
        <f aca="false">IF(G89&lt;=0.005,0,MIN(G89,G89*$B$4/100))</f>
        <v>0.00852084386411667</v>
      </c>
      <c r="E90" s="23" t="n">
        <f aca="false">IF(G89&lt;=0.005,0,(G89-D90)*$B$5/100)</f>
        <v>0.0013803767059869</v>
      </c>
      <c r="F90" s="23" t="n">
        <f aca="false">E90*($B$6+$B$7)/100</f>
        <v>0.00041411301179607</v>
      </c>
      <c r="G90" s="23" t="n">
        <f aca="false">IF(G89&lt;=0.005,0,G89-D90+E90+F90)</f>
        <v>0.0358778651742497</v>
      </c>
    </row>
    <row r="91" customFormat="false" ht="15" hidden="false" customHeight="true" outlineLevel="0" collapsed="false">
      <c r="A91" s="17" t="n">
        <v>78</v>
      </c>
      <c r="D91" s="23" t="n">
        <f aca="false">IF(G90&lt;=0.005,0,MIN(G90,G90*$B$4/100))</f>
        <v>0.00717557303484993</v>
      </c>
      <c r="E91" s="23" t="n">
        <f aca="false">IF(G90&lt;=0.005,0,(G90-D91)*$B$5/100)</f>
        <v>0.00116244283164569</v>
      </c>
      <c r="F91" s="23" t="n">
        <f aca="false">E91*($B$6+$B$7)/100</f>
        <v>0.000348732849493707</v>
      </c>
      <c r="G91" s="23" t="n">
        <f aca="false">IF(G90&lt;=0.005,0,G90-D91+E91+F91)</f>
        <v>0.0302134678205391</v>
      </c>
    </row>
    <row r="92" customFormat="false" ht="15" hidden="false" customHeight="true" outlineLevel="0" collapsed="false">
      <c r="A92" s="17" t="n">
        <v>79</v>
      </c>
      <c r="D92" s="23" t="n">
        <f aca="false">IF(G91&lt;=0.005,0,MIN(G91,G91*$B$4/100))</f>
        <v>0.00604269356410782</v>
      </c>
      <c r="E92" s="23" t="n">
        <f aca="false">IF(G91&lt;=0.005,0,(G91-D92)*$B$5/100)</f>
        <v>0.000978916357385467</v>
      </c>
      <c r="F92" s="23" t="n">
        <f aca="false">E92*($B$6+$B$7)/100</f>
        <v>0.00029367490721564</v>
      </c>
      <c r="G92" s="23" t="n">
        <f aca="false">IF(G91&lt;=0.005,0,G91-D92+E92+F92)</f>
        <v>0.0254433655210324</v>
      </c>
    </row>
    <row r="93" customFormat="false" ht="15" hidden="false" customHeight="true" outlineLevel="0" collapsed="false">
      <c r="A93" s="17" t="n">
        <v>80</v>
      </c>
      <c r="D93" s="23" t="n">
        <f aca="false">IF(G92&lt;=0.005,0,MIN(G92,G92*$B$4/100))</f>
        <v>0.00508867310420648</v>
      </c>
      <c r="E93" s="23" t="n">
        <f aca="false">IF(G92&lt;=0.005,0,(G92-D93)*$B$5/100)</f>
        <v>0.00082436504288145</v>
      </c>
      <c r="F93" s="23" t="n">
        <f aca="false">E93*($B$6+$B$7)/100</f>
        <v>0.000247309512864435</v>
      </c>
      <c r="G93" s="23" t="n">
        <f aca="false">IF(G92&lt;=0.005,0,G92-D93+E93+F93)</f>
        <v>0.0214263669725718</v>
      </c>
    </row>
    <row r="94" customFormat="false" ht="15" hidden="false" customHeight="true" outlineLevel="0" collapsed="false">
      <c r="A94" s="17" t="n">
        <v>81</v>
      </c>
      <c r="D94" s="23" t="n">
        <f aca="false">IF(G93&lt;=0.005,0,MIN(G93,G93*$B$4/100))</f>
        <v>0.00428527339451436</v>
      </c>
      <c r="E94" s="23" t="n">
        <f aca="false">IF(G93&lt;=0.005,0,(G93-D94)*$B$5/100)</f>
        <v>0.000694214289911327</v>
      </c>
      <c r="F94" s="23" t="n">
        <f aca="false">E94*($B$6+$B$7)/100</f>
        <v>0.000208264286973398</v>
      </c>
      <c r="G94" s="23" t="n">
        <f aca="false">IF(G93&lt;=0.005,0,G93-D94+E94+F94)</f>
        <v>0.0180435721549422</v>
      </c>
    </row>
    <row r="95" customFormat="false" ht="15" hidden="false" customHeight="true" outlineLevel="0" collapsed="false">
      <c r="A95" s="17" t="n">
        <v>82</v>
      </c>
      <c r="D95" s="23" t="n">
        <f aca="false">IF(G94&lt;=0.005,0,MIN(G94,G94*$B$4/100))</f>
        <v>0.00360871443098843</v>
      </c>
      <c r="E95" s="23" t="n">
        <f aca="false">IF(G94&lt;=0.005,0,(G94-D95)*$B$5/100)</f>
        <v>0.000584611737820126</v>
      </c>
      <c r="F95" s="23" t="n">
        <f aca="false">E95*($B$6+$B$7)/100</f>
        <v>0.000175383521346038</v>
      </c>
      <c r="G95" s="23" t="n">
        <f aca="false">IF(G94&lt;=0.005,0,G94-D95+E95+F95)</f>
        <v>0.0151948529831199</v>
      </c>
    </row>
    <row r="96" customFormat="false" ht="15" hidden="false" customHeight="true" outlineLevel="0" collapsed="false">
      <c r="A96" s="17" t="n">
        <v>83</v>
      </c>
      <c r="D96" s="23" t="n">
        <f aca="false">IF(G95&lt;=0.005,0,MIN(G95,G95*$B$4/100))</f>
        <v>0.00303897059662398</v>
      </c>
      <c r="E96" s="23" t="n">
        <f aca="false">IF(G95&lt;=0.005,0,(G95-D96)*$B$5/100)</f>
        <v>0.000492313236653085</v>
      </c>
      <c r="F96" s="23" t="n">
        <f aca="false">E96*($B$6+$B$7)/100</f>
        <v>0.000147693970995925</v>
      </c>
      <c r="G96" s="23" t="n">
        <f aca="false">IF(G95&lt;=0.005,0,G95-D96+E96+F96)</f>
        <v>0.0127958895941449</v>
      </c>
    </row>
    <row r="97" customFormat="false" ht="15" hidden="false" customHeight="true" outlineLevel="0" collapsed="false">
      <c r="A97" s="17" t="n">
        <v>84</v>
      </c>
      <c r="D97" s="23" t="n">
        <f aca="false">IF(G96&lt;=0.005,0,MIN(G96,G96*$B$4/100))</f>
        <v>0.00255917791882899</v>
      </c>
      <c r="E97" s="23" t="n">
        <f aca="false">IF(G96&lt;=0.005,0,(G96-D97)*$B$5/100)</f>
        <v>0.000414586822850296</v>
      </c>
      <c r="F97" s="23" t="n">
        <f aca="false">E97*($B$6+$B$7)/100</f>
        <v>0.000124376046855089</v>
      </c>
      <c r="G97" s="23" t="n">
        <f aca="false">IF(G96&lt;=0.005,0,G96-D97+E97+F97)</f>
        <v>0.0107756745450213</v>
      </c>
    </row>
    <row r="98" customFormat="false" ht="15" hidden="false" customHeight="true" outlineLevel="0" collapsed="false">
      <c r="A98" s="17" t="n">
        <v>85</v>
      </c>
      <c r="D98" s="23" t="n">
        <f aca="false">IF(G97&lt;=0.005,0,MIN(G97,G97*$B$4/100))</f>
        <v>0.00215513490900427</v>
      </c>
      <c r="E98" s="23" t="n">
        <f aca="false">IF(G97&lt;=0.005,0,(G97-D98)*$B$5/100)</f>
        <v>0.000349131855258691</v>
      </c>
      <c r="F98" s="23" t="n">
        <f aca="false">E98*($B$6+$B$7)/100</f>
        <v>0.000104739556577607</v>
      </c>
      <c r="G98" s="23" t="n">
        <f aca="false">IF(G97&lt;=0.005,0,G97-D98+E98+F98)</f>
        <v>0.00907441104785337</v>
      </c>
    </row>
    <row r="99" customFormat="false" ht="15" hidden="false" customHeight="true" outlineLevel="0" collapsed="false">
      <c r="A99" s="17" t="n">
        <v>86</v>
      </c>
      <c r="D99" s="23" t="n">
        <f aca="false">IF(G98&lt;=0.005,0,MIN(G98,G98*$B$4/100))</f>
        <v>0.00181488220957067</v>
      </c>
      <c r="E99" s="23" t="n">
        <f aca="false">IF(G98&lt;=0.005,0,(G98-D99)*$B$5/100)</f>
        <v>0.000294010917950449</v>
      </c>
      <c r="F99" s="23" t="n">
        <f aca="false">E99*($B$6+$B$7)/100</f>
        <v>8.82032753851347E-005</v>
      </c>
      <c r="G99" s="23" t="n">
        <f aca="false">IF(G98&lt;=0.005,0,G98-D99+E99+F99)</f>
        <v>0.00764174303161828</v>
      </c>
    </row>
    <row r="100" customFormat="false" ht="15" hidden="false" customHeight="true" outlineLevel="0" collapsed="false">
      <c r="A100" s="17" t="n">
        <v>87</v>
      </c>
      <c r="D100" s="23" t="n">
        <f aca="false">IF(G99&lt;=0.005,0,MIN(G99,G99*$B$4/100))</f>
        <v>0.00152834860632366</v>
      </c>
      <c r="E100" s="23" t="n">
        <f aca="false">IF(G99&lt;=0.005,0,(G99-D100)*$B$5/100)</f>
        <v>0.000247592474224432</v>
      </c>
      <c r="F100" s="23" t="n">
        <f aca="false">E100*($B$6+$B$7)/100</f>
        <v>7.42777422673296E-005</v>
      </c>
      <c r="G100" s="23" t="n">
        <f aca="false">IF(G99&lt;=0.005,0,G99-D100+E100+F100)</f>
        <v>0.00643526464178638</v>
      </c>
    </row>
    <row r="101" customFormat="false" ht="15" hidden="false" customHeight="true" outlineLevel="0" collapsed="false">
      <c r="A101" s="17" t="n">
        <v>88</v>
      </c>
      <c r="D101" s="23" t="n">
        <f aca="false">IF(G100&lt;=0.005,0,MIN(G100,G100*$B$4/100))</f>
        <v>0.00128705292835728</v>
      </c>
      <c r="E101" s="23" t="n">
        <f aca="false">IF(G100&lt;=0.005,0,(G100-D101)*$B$5/100)</f>
        <v>0.000208502574393879</v>
      </c>
      <c r="F101" s="23" t="n">
        <f aca="false">E101*($B$6+$B$7)/100</f>
        <v>6.25507723181636E-005</v>
      </c>
      <c r="G101" s="23" t="n">
        <f aca="false">IF(G100&lt;=0.005,0,G100-D101+E101+F101)</f>
        <v>0.00541926506014115</v>
      </c>
    </row>
    <row r="102" customFormat="false" ht="15" hidden="false" customHeight="true" outlineLevel="0" collapsed="false">
      <c r="A102" s="17" t="n">
        <v>89</v>
      </c>
      <c r="D102" s="23" t="n">
        <f aca="false">IF(G101&lt;=0.005,0,MIN(G101,G101*$B$4/100))</f>
        <v>0.00108385301202823</v>
      </c>
      <c r="E102" s="23" t="n">
        <f aca="false">IF(G101&lt;=0.005,0,(G101-D102)*$B$5/100)</f>
        <v>0.000175584187948573</v>
      </c>
      <c r="F102" s="23" t="n">
        <f aca="false">E102*($B$6+$B$7)/100</f>
        <v>5.2675256384572E-005</v>
      </c>
      <c r="G102" s="23" t="n">
        <f aca="false">IF(G101&lt;=0.005,0,G101-D102+E102+F102)</f>
        <v>0.00456367149244606</v>
      </c>
    </row>
    <row r="103" customFormat="false" ht="15" hidden="false" customHeight="true" outlineLevel="0" collapsed="false">
      <c r="A103" s="17" t="n">
        <v>90</v>
      </c>
      <c r="D103" s="23" t="n">
        <f aca="false">IF(G102&lt;=0.005,0,MIN(G102,G102*$B$4/100))</f>
        <v>0</v>
      </c>
      <c r="E103" s="23" t="n">
        <f aca="false">IF(G102&lt;=0.005,0,(G102-D103)*$B$5/100)</f>
        <v>0</v>
      </c>
      <c r="F103" s="23" t="n">
        <f aca="false">E103*($B$6+$B$7)/100</f>
        <v>0</v>
      </c>
      <c r="G103" s="23" t="n">
        <f aca="false">IF(G102&lt;=0.005,0,G102-D103+E103+F103)</f>
        <v>0</v>
      </c>
    </row>
    <row r="104" customFormat="false" ht="15" hidden="false" customHeight="true" outlineLevel="0" collapsed="false">
      <c r="A104" s="17" t="n">
        <v>91</v>
      </c>
      <c r="D104" s="23" t="n">
        <f aca="false">IF(G103&lt;=0.005,0,MIN(G103,G103*$B$4/100))</f>
        <v>0</v>
      </c>
      <c r="E104" s="23" t="n">
        <f aca="false">IF(G103&lt;=0.005,0,(G103-D104)*$B$5/100)</f>
        <v>0</v>
      </c>
      <c r="F104" s="23" t="n">
        <f aca="false">E104*($B$6+$B$7)/100</f>
        <v>0</v>
      </c>
      <c r="G104" s="23" t="n">
        <f aca="false">IF(G103&lt;=0.005,0,G103-D104+E104+F104)</f>
        <v>0</v>
      </c>
    </row>
    <row r="105" customFormat="false" ht="15" hidden="false" customHeight="true" outlineLevel="0" collapsed="false">
      <c r="A105" s="17" t="n">
        <v>92</v>
      </c>
      <c r="D105" s="23" t="n">
        <f aca="false">IF(G104&lt;=0.005,0,MIN(G104,G104*$B$4/100))</f>
        <v>0</v>
      </c>
      <c r="E105" s="23" t="n">
        <f aca="false">IF(G104&lt;=0.005,0,(G104-D105)*$B$5/100)</f>
        <v>0</v>
      </c>
      <c r="F105" s="23" t="n">
        <f aca="false">E105*($B$6+$B$7)/100</f>
        <v>0</v>
      </c>
      <c r="G105" s="23" t="n">
        <f aca="false">IF(G104&lt;=0.005,0,G104-D105+E105+F105)</f>
        <v>0</v>
      </c>
    </row>
    <row r="106" customFormat="false" ht="15" hidden="false" customHeight="true" outlineLevel="0" collapsed="false">
      <c r="A106" s="17" t="n">
        <v>93</v>
      </c>
      <c r="D106" s="23" t="n">
        <f aca="false">IF(G105&lt;=0.005,0,MIN(G105,G105*$B$4/100))</f>
        <v>0</v>
      </c>
      <c r="E106" s="23" t="n">
        <f aca="false">IF(G105&lt;=0.005,0,(G105-D106)*$B$5/100)</f>
        <v>0</v>
      </c>
      <c r="F106" s="23" t="n">
        <f aca="false">E106*($B$6+$B$7)/100</f>
        <v>0</v>
      </c>
      <c r="G106" s="23" t="n">
        <f aca="false">IF(G105&lt;=0.005,0,G105-D106+E106+F106)</f>
        <v>0</v>
      </c>
    </row>
    <row r="107" customFormat="false" ht="15" hidden="false" customHeight="true" outlineLevel="0" collapsed="false">
      <c r="A107" s="17" t="n">
        <v>94</v>
      </c>
      <c r="D107" s="23" t="n">
        <f aca="false">IF(G106&lt;=0.005,0,MIN(G106,G106*$B$4/100))</f>
        <v>0</v>
      </c>
      <c r="E107" s="23" t="n">
        <f aca="false">IF(G106&lt;=0.005,0,(G106-D107)*$B$5/100)</f>
        <v>0</v>
      </c>
      <c r="F107" s="23" t="n">
        <f aca="false">E107*($B$6+$B$7)/100</f>
        <v>0</v>
      </c>
      <c r="G107" s="23" t="n">
        <f aca="false">IF(G106&lt;=0.005,0,G106-D107+E107+F107)</f>
        <v>0</v>
      </c>
    </row>
    <row r="108" customFormat="false" ht="15" hidden="false" customHeight="true" outlineLevel="0" collapsed="false">
      <c r="A108" s="17" t="n">
        <v>95</v>
      </c>
      <c r="D108" s="23" t="n">
        <f aca="false">IF(G107&lt;=0.005,0,MIN(G107,G107*$B$4/100))</f>
        <v>0</v>
      </c>
      <c r="E108" s="23" t="n">
        <f aca="false">IF(G107&lt;=0.005,0,(G107-D108)*$B$5/100)</f>
        <v>0</v>
      </c>
      <c r="F108" s="23" t="n">
        <f aca="false">E108*($B$6+$B$7)/100</f>
        <v>0</v>
      </c>
      <c r="G108" s="23" t="n">
        <f aca="false">IF(G107&lt;=0.005,0,G107-D108+E108+F108)</f>
        <v>0</v>
      </c>
    </row>
    <row r="109" customFormat="false" ht="15" hidden="false" customHeight="true" outlineLevel="0" collapsed="false">
      <c r="A109" s="17" t="n">
        <v>96</v>
      </c>
      <c r="D109" s="23" t="n">
        <f aca="false">IF(G108&lt;=0.005,0,MIN(G108,G108*$B$4/100))</f>
        <v>0</v>
      </c>
      <c r="E109" s="23" t="n">
        <f aca="false">IF(G108&lt;=0.005,0,(G108-D109)*$B$5/100)</f>
        <v>0</v>
      </c>
      <c r="F109" s="23" t="n">
        <f aca="false">E109*($B$6+$B$7)/100</f>
        <v>0</v>
      </c>
      <c r="G109" s="23" t="n">
        <f aca="false">IF(G108&lt;=0.005,0,G108-D109+E109+F109)</f>
        <v>0</v>
      </c>
    </row>
    <row r="110" customFormat="false" ht="15" hidden="false" customHeight="true" outlineLevel="0" collapsed="false">
      <c r="A110" s="17" t="n">
        <v>97</v>
      </c>
      <c r="D110" s="23" t="n">
        <f aca="false">IF(G109&lt;=0.005,0,MIN(G109,G109*$B$4/100))</f>
        <v>0</v>
      </c>
      <c r="E110" s="23" t="n">
        <f aca="false">IF(G109&lt;=0.005,0,(G109-D110)*$B$5/100)</f>
        <v>0</v>
      </c>
      <c r="F110" s="23" t="n">
        <f aca="false">E110*($B$6+$B$7)/100</f>
        <v>0</v>
      </c>
      <c r="G110" s="23" t="n">
        <f aca="false">IF(G109&lt;=0.005,0,G109-D110+E110+F110)</f>
        <v>0</v>
      </c>
    </row>
    <row r="111" customFormat="false" ht="15" hidden="false" customHeight="true" outlineLevel="0" collapsed="false">
      <c r="A111" s="17" t="n">
        <v>98</v>
      </c>
      <c r="D111" s="23" t="n">
        <f aca="false">IF(G110&lt;=0.005,0,MIN(G110,G110*$B$4/100))</f>
        <v>0</v>
      </c>
      <c r="E111" s="23" t="n">
        <f aca="false">IF(G110&lt;=0.005,0,(G110-D111)*$B$5/100)</f>
        <v>0</v>
      </c>
      <c r="F111" s="23" t="n">
        <f aca="false">E111*($B$6+$B$7)/100</f>
        <v>0</v>
      </c>
      <c r="G111" s="23" t="n">
        <f aca="false">IF(G110&lt;=0.005,0,G110-D111+E111+F111)</f>
        <v>0</v>
      </c>
    </row>
    <row r="112" customFormat="false" ht="15" hidden="false" customHeight="true" outlineLevel="0" collapsed="false">
      <c r="A112" s="17" t="n">
        <v>99</v>
      </c>
      <c r="D112" s="23" t="n">
        <f aca="false">IF(G111&lt;=0.005,0,MIN(G111,G111*$B$4/100))</f>
        <v>0</v>
      </c>
      <c r="E112" s="23" t="n">
        <f aca="false">IF(G111&lt;=0.005,0,(G111-D112)*$B$5/100)</f>
        <v>0</v>
      </c>
      <c r="F112" s="23" t="n">
        <f aca="false">E112*($B$6+$B$7)/100</f>
        <v>0</v>
      </c>
      <c r="G112" s="23" t="n">
        <f aca="false">IF(G111&lt;=0.005,0,G111-D112+E112+F112)</f>
        <v>0</v>
      </c>
    </row>
    <row r="113" customFormat="false" ht="15" hidden="false" customHeight="true" outlineLevel="0" collapsed="false">
      <c r="A113" s="17" t="n">
        <v>100</v>
      </c>
      <c r="D113" s="23" t="n">
        <f aca="false">IF(G112&lt;=0.005,0,MIN(G112,G112*$B$4/100))</f>
        <v>0</v>
      </c>
      <c r="E113" s="23" t="n">
        <f aca="false">IF(G112&lt;=0.005,0,(G112-D113)*$B$5/100)</f>
        <v>0</v>
      </c>
      <c r="F113" s="23" t="n">
        <f aca="false">E113*($B$6+$B$7)/100</f>
        <v>0</v>
      </c>
      <c r="G113" s="23" t="n">
        <f aca="false">IF(G112&lt;=0.005,0,G112-D113+E113+F113)</f>
        <v>0</v>
      </c>
    </row>
    <row r="114" customFormat="false" ht="15" hidden="false" customHeight="true" outlineLevel="0" collapsed="false">
      <c r="A114" s="17" t="n">
        <v>101</v>
      </c>
      <c r="D114" s="23" t="n">
        <f aca="false">IF(G113&lt;=0.005,0,MIN(G113,G113*$B$4/100))</f>
        <v>0</v>
      </c>
      <c r="E114" s="23" t="n">
        <f aca="false">IF(G113&lt;=0.005,0,(G113-D114)*$B$5/100)</f>
        <v>0</v>
      </c>
      <c r="F114" s="23" t="n">
        <f aca="false">E114*($B$6+$B$7)/100</f>
        <v>0</v>
      </c>
      <c r="G114" s="23" t="n">
        <f aca="false">IF(G113&lt;=0.005,0,G113-D114+E114+F114)</f>
        <v>0</v>
      </c>
    </row>
    <row r="115" customFormat="false" ht="15" hidden="false" customHeight="true" outlineLevel="0" collapsed="false">
      <c r="A115" s="17" t="n">
        <v>102</v>
      </c>
      <c r="D115" s="23" t="n">
        <f aca="false">IF(G114&lt;=0.005,0,MIN(G114,G114*$B$4/100))</f>
        <v>0</v>
      </c>
      <c r="E115" s="23" t="n">
        <f aca="false">IF(G114&lt;=0.005,0,(G114-D115)*$B$5/100)</f>
        <v>0</v>
      </c>
      <c r="F115" s="23" t="n">
        <f aca="false">E115*($B$6+$B$7)/100</f>
        <v>0</v>
      </c>
      <c r="G115" s="23" t="n">
        <f aca="false">IF(G114&lt;=0.005,0,G114-D115+E115+F115)</f>
        <v>0</v>
      </c>
    </row>
    <row r="116" customFormat="false" ht="15" hidden="false" customHeight="true" outlineLevel="0" collapsed="false">
      <c r="A116" s="17" t="n">
        <v>103</v>
      </c>
      <c r="D116" s="23" t="n">
        <f aca="false">IF(G115&lt;=0.005,0,MIN(G115,G115*$B$4/100))</f>
        <v>0</v>
      </c>
      <c r="E116" s="23" t="n">
        <f aca="false">IF(G115&lt;=0.005,0,(G115-D116)*$B$5/100)</f>
        <v>0</v>
      </c>
      <c r="F116" s="23" t="n">
        <f aca="false">E116*($B$6+$B$7)/100</f>
        <v>0</v>
      </c>
      <c r="G116" s="23" t="n">
        <f aca="false">IF(G115&lt;=0.005,0,G115-D116+E116+F116)</f>
        <v>0</v>
      </c>
    </row>
    <row r="117" customFormat="false" ht="15" hidden="false" customHeight="true" outlineLevel="0" collapsed="false">
      <c r="A117" s="17" t="n">
        <v>104</v>
      </c>
      <c r="D117" s="23" t="n">
        <f aca="false">IF(G116&lt;=0.005,0,MIN(G116,G116*$B$4/100))</f>
        <v>0</v>
      </c>
      <c r="E117" s="23" t="n">
        <f aca="false">IF(G116&lt;=0.005,0,(G116-D117)*$B$5/100)</f>
        <v>0</v>
      </c>
      <c r="F117" s="23" t="n">
        <f aca="false">E117*($B$6+$B$7)/100</f>
        <v>0</v>
      </c>
      <c r="G117" s="23" t="n">
        <f aca="false">IF(G116&lt;=0.005,0,G116-D117+E117+F117)</f>
        <v>0</v>
      </c>
    </row>
    <row r="118" customFormat="false" ht="15" hidden="false" customHeight="true" outlineLevel="0" collapsed="false">
      <c r="A118" s="17" t="n">
        <v>105</v>
      </c>
      <c r="D118" s="23" t="n">
        <f aca="false">IF(G117&lt;=0.005,0,MIN(G117,G117*$B$4/100))</f>
        <v>0</v>
      </c>
      <c r="E118" s="23" t="n">
        <f aca="false">IF(G117&lt;=0.005,0,(G117-D118)*$B$5/100)</f>
        <v>0</v>
      </c>
      <c r="F118" s="23" t="n">
        <f aca="false">E118*($B$6+$B$7)/100</f>
        <v>0</v>
      </c>
      <c r="G118" s="23" t="n">
        <f aca="false">IF(G117&lt;=0.005,0,G117-D118+E118+F118)</f>
        <v>0</v>
      </c>
    </row>
    <row r="119" customFormat="false" ht="15" hidden="false" customHeight="true" outlineLevel="0" collapsed="false">
      <c r="A119" s="17" t="n">
        <v>106</v>
      </c>
      <c r="D119" s="23" t="n">
        <f aca="false">IF(G118&lt;=0.005,0,MIN(G118,G118*$B$4/100))</f>
        <v>0</v>
      </c>
      <c r="E119" s="23" t="n">
        <f aca="false">IF(G118&lt;=0.005,0,(G118-D119)*$B$5/100)</f>
        <v>0</v>
      </c>
      <c r="F119" s="23" t="n">
        <f aca="false">E119*($B$6+$B$7)/100</f>
        <v>0</v>
      </c>
      <c r="G119" s="23" t="n">
        <f aca="false">IF(G118&lt;=0.005,0,G118-D119+E119+F119)</f>
        <v>0</v>
      </c>
    </row>
    <row r="120" customFormat="false" ht="15" hidden="false" customHeight="true" outlineLevel="0" collapsed="false">
      <c r="A120" s="17" t="n">
        <v>107</v>
      </c>
      <c r="D120" s="23" t="n">
        <f aca="false">IF(G119&lt;=0.005,0,MIN(G119,G119*$B$4/100))</f>
        <v>0</v>
      </c>
      <c r="E120" s="23" t="n">
        <f aca="false">IF(G119&lt;=0.005,0,(G119-D120)*$B$5/100)</f>
        <v>0</v>
      </c>
      <c r="F120" s="23" t="n">
        <f aca="false">E120*($B$6+$B$7)/100</f>
        <v>0</v>
      </c>
      <c r="G120" s="23" t="n">
        <f aca="false">IF(G119&lt;=0.005,0,G119-D120+E120+F120)</f>
        <v>0</v>
      </c>
    </row>
    <row r="121" customFormat="false" ht="15" hidden="false" customHeight="true" outlineLevel="0" collapsed="false">
      <c r="A121" s="17" t="n">
        <v>108</v>
      </c>
      <c r="D121" s="23" t="n">
        <f aca="false">IF(G120&lt;=0.005,0,MIN(G120,G120*$B$4/100))</f>
        <v>0</v>
      </c>
      <c r="E121" s="23" t="n">
        <f aca="false">IF(G120&lt;=0.005,0,(G120-D121)*$B$5/100)</f>
        <v>0</v>
      </c>
      <c r="F121" s="23" t="n">
        <f aca="false">E121*($B$6+$B$7)/100</f>
        <v>0</v>
      </c>
      <c r="G121" s="23" t="n">
        <f aca="false">IF(G120&lt;=0.005,0,G120-D121+E121+F121)</f>
        <v>0</v>
      </c>
    </row>
    <row r="122" customFormat="false" ht="15" hidden="false" customHeight="true" outlineLevel="0" collapsed="false">
      <c r="A122" s="17" t="n">
        <v>109</v>
      </c>
      <c r="D122" s="23" t="n">
        <f aca="false">IF(G121&lt;=0.005,0,MIN(G121,G121*$B$4/100))</f>
        <v>0</v>
      </c>
      <c r="E122" s="23" t="n">
        <f aca="false">IF(G121&lt;=0.005,0,(G121-D122)*$B$5/100)</f>
        <v>0</v>
      </c>
      <c r="F122" s="23" t="n">
        <f aca="false">E122*($B$6+$B$7)/100</f>
        <v>0</v>
      </c>
      <c r="G122" s="23" t="n">
        <f aca="false">IF(G121&lt;=0.005,0,G121-D122+E122+F122)</f>
        <v>0</v>
      </c>
    </row>
    <row r="123" customFormat="false" ht="15" hidden="false" customHeight="true" outlineLevel="0" collapsed="false">
      <c r="A123" s="17" t="n">
        <v>110</v>
      </c>
      <c r="D123" s="23" t="n">
        <f aca="false">IF(G122&lt;=0.005,0,MIN(G122,G122*$B$4/100))</f>
        <v>0</v>
      </c>
      <c r="E123" s="23" t="n">
        <f aca="false">IF(G122&lt;=0.005,0,(G122-D123)*$B$5/100)</f>
        <v>0</v>
      </c>
      <c r="F123" s="23" t="n">
        <f aca="false">E123*($B$6+$B$7)/100</f>
        <v>0</v>
      </c>
      <c r="G123" s="23" t="n">
        <f aca="false">IF(G122&lt;=0.005,0,G122-D123+E123+F123)</f>
        <v>0</v>
      </c>
    </row>
    <row r="124" customFormat="false" ht="15" hidden="false" customHeight="true" outlineLevel="0" collapsed="false">
      <c r="A124" s="17" t="n">
        <v>111</v>
      </c>
      <c r="D124" s="23" t="n">
        <f aca="false">IF(G123&lt;=0.005,0,MIN(G123,G123*$B$4/100))</f>
        <v>0</v>
      </c>
      <c r="E124" s="23" t="n">
        <f aca="false">IF(G123&lt;=0.005,0,(G123-D124)*$B$5/100)</f>
        <v>0</v>
      </c>
      <c r="F124" s="23" t="n">
        <f aca="false">E124*($B$6+$B$7)/100</f>
        <v>0</v>
      </c>
      <c r="G124" s="23" t="n">
        <f aca="false">IF(G123&lt;=0.005,0,G123-D124+E124+F124)</f>
        <v>0</v>
      </c>
    </row>
    <row r="125" customFormat="false" ht="15" hidden="false" customHeight="true" outlineLevel="0" collapsed="false">
      <c r="A125" s="17" t="n">
        <v>112</v>
      </c>
      <c r="D125" s="23" t="n">
        <f aca="false">IF(G124&lt;=0.005,0,MIN(G124,G124*$B$4/100))</f>
        <v>0</v>
      </c>
      <c r="E125" s="23" t="n">
        <f aca="false">IF(G124&lt;=0.005,0,(G124-D125)*$B$5/100)</f>
        <v>0</v>
      </c>
      <c r="F125" s="23" t="n">
        <f aca="false">E125*($B$6+$B$7)/100</f>
        <v>0</v>
      </c>
      <c r="G125" s="23" t="n">
        <f aca="false">IF(G124&lt;=0.005,0,G124-D125+E125+F125)</f>
        <v>0</v>
      </c>
    </row>
    <row r="126" customFormat="false" ht="15" hidden="false" customHeight="true" outlineLevel="0" collapsed="false">
      <c r="A126" s="17" t="n">
        <v>113</v>
      </c>
      <c r="D126" s="23" t="n">
        <f aca="false">IF(G125&lt;=0.005,0,MIN(G125,G125*$B$4/100))</f>
        <v>0</v>
      </c>
      <c r="E126" s="23" t="n">
        <f aca="false">IF(G125&lt;=0.005,0,(G125-D126)*$B$5/100)</f>
        <v>0</v>
      </c>
      <c r="F126" s="23" t="n">
        <f aca="false">E126*($B$6+$B$7)/100</f>
        <v>0</v>
      </c>
      <c r="G126" s="23" t="n">
        <f aca="false">IF(G125&lt;=0.005,0,G125-D126+E126+F126)</f>
        <v>0</v>
      </c>
    </row>
    <row r="127" customFormat="false" ht="15" hidden="false" customHeight="true" outlineLevel="0" collapsed="false">
      <c r="A127" s="17" t="n">
        <v>114</v>
      </c>
      <c r="D127" s="23" t="n">
        <f aca="false">IF(G126&lt;=0.005,0,MIN(G126,G126*$B$4/100))</f>
        <v>0</v>
      </c>
      <c r="E127" s="23" t="n">
        <f aca="false">IF(G126&lt;=0.005,0,(G126-D127)*$B$5/100)</f>
        <v>0</v>
      </c>
      <c r="F127" s="23" t="n">
        <f aca="false">E127*($B$6+$B$7)/100</f>
        <v>0</v>
      </c>
      <c r="G127" s="23" t="n">
        <f aca="false">IF(G126&lt;=0.005,0,G126-D127+E127+F127)</f>
        <v>0</v>
      </c>
    </row>
    <row r="128" customFormat="false" ht="15" hidden="false" customHeight="true" outlineLevel="0" collapsed="false">
      <c r="A128" s="17" t="n">
        <v>115</v>
      </c>
      <c r="D128" s="23" t="n">
        <f aca="false">IF(G127&lt;=0.005,0,MIN(G127,G127*$B$4/100))</f>
        <v>0</v>
      </c>
      <c r="E128" s="23" t="n">
        <f aca="false">IF(G127&lt;=0.005,0,(G127-D128)*$B$5/100)</f>
        <v>0</v>
      </c>
      <c r="F128" s="23" t="n">
        <f aca="false">E128*($B$6+$B$7)/100</f>
        <v>0</v>
      </c>
      <c r="G128" s="23" t="n">
        <f aca="false">IF(G127&lt;=0.005,0,G127-D128+E128+F128)</f>
        <v>0</v>
      </c>
    </row>
    <row r="129" customFormat="false" ht="15" hidden="false" customHeight="true" outlineLevel="0" collapsed="false">
      <c r="A129" s="17" t="n">
        <v>116</v>
      </c>
      <c r="D129" s="23" t="n">
        <f aca="false">IF(G128&lt;=0.005,0,MIN(G128,G128*$B$4/100))</f>
        <v>0</v>
      </c>
      <c r="E129" s="23" t="n">
        <f aca="false">IF(G128&lt;=0.005,0,(G128-D129)*$B$5/100)</f>
        <v>0</v>
      </c>
      <c r="F129" s="23" t="n">
        <f aca="false">E129*($B$6+$B$7)/100</f>
        <v>0</v>
      </c>
      <c r="G129" s="23" t="n">
        <f aca="false">IF(G128&lt;=0.005,0,G128-D129+E129+F129)</f>
        <v>0</v>
      </c>
    </row>
    <row r="130" customFormat="false" ht="15" hidden="false" customHeight="true" outlineLevel="0" collapsed="false">
      <c r="A130" s="17" t="n">
        <v>117</v>
      </c>
      <c r="D130" s="23" t="n">
        <f aca="false">IF(G129&lt;=0.005,0,MIN(G129,G129*$B$4/100))</f>
        <v>0</v>
      </c>
      <c r="E130" s="23" t="n">
        <f aca="false">IF(G129&lt;=0.005,0,(G129-D130)*$B$5/100)</f>
        <v>0</v>
      </c>
      <c r="F130" s="23" t="n">
        <f aca="false">E130*($B$6+$B$7)/100</f>
        <v>0</v>
      </c>
      <c r="G130" s="23" t="n">
        <f aca="false">IF(G129&lt;=0.005,0,G129-D130+E130+F130)</f>
        <v>0</v>
      </c>
    </row>
    <row r="131" customFormat="false" ht="15" hidden="false" customHeight="true" outlineLevel="0" collapsed="false">
      <c r="A131" s="17" t="n">
        <v>118</v>
      </c>
      <c r="D131" s="23" t="n">
        <f aca="false">IF(G130&lt;=0.005,0,MIN(G130,G130*$B$4/100))</f>
        <v>0</v>
      </c>
      <c r="E131" s="23" t="n">
        <f aca="false">IF(G130&lt;=0.005,0,(G130-D131)*$B$5/100)</f>
        <v>0</v>
      </c>
      <c r="F131" s="23" t="n">
        <f aca="false">E131*($B$6+$B$7)/100</f>
        <v>0</v>
      </c>
      <c r="G131" s="23" t="n">
        <f aca="false">IF(G130&lt;=0.005,0,G130-D131+E131+F131)</f>
        <v>0</v>
      </c>
    </row>
    <row r="132" customFormat="false" ht="15" hidden="false" customHeight="true" outlineLevel="0" collapsed="false">
      <c r="A132" s="17" t="n">
        <v>119</v>
      </c>
      <c r="D132" s="23" t="n">
        <f aca="false">IF(G131&lt;=0.005,0,MIN(G131,G131*$B$4/100))</f>
        <v>0</v>
      </c>
      <c r="E132" s="23" t="n">
        <f aca="false">IF(G131&lt;=0.005,0,(G131-D132)*$B$5/100)</f>
        <v>0</v>
      </c>
      <c r="F132" s="23" t="n">
        <f aca="false">E132*($B$6+$B$7)/100</f>
        <v>0</v>
      </c>
      <c r="G132" s="23" t="n">
        <f aca="false">IF(G131&lt;=0.005,0,G131-D132+E132+F132)</f>
        <v>0</v>
      </c>
    </row>
    <row r="133" customFormat="false" ht="15" hidden="false" customHeight="true" outlineLevel="0" collapsed="false">
      <c r="A133" s="17" t="n">
        <v>120</v>
      </c>
      <c r="D133" s="23" t="n">
        <f aca="false">IF(G132&lt;=0.005,0,MIN(G132,G132*$B$4/100))</f>
        <v>0</v>
      </c>
      <c r="E133" s="23" t="n">
        <f aca="false">IF(G132&lt;=0.005,0,(G132-D133)*$B$5/100)</f>
        <v>0</v>
      </c>
      <c r="F133" s="23" t="n">
        <f aca="false">E133*($B$6+$B$7)/100</f>
        <v>0</v>
      </c>
      <c r="G133" s="23" t="n">
        <f aca="false">IF(G132&lt;=0.005,0,G132-D133+E133+F133)</f>
        <v>0</v>
      </c>
    </row>
    <row r="135" customFormat="false" ht="15" hidden="false" customHeight="true" outlineLevel="0" collapsed="false">
      <c r="A135" s="4" t="s">
        <v>90</v>
      </c>
      <c r="B135" s="11" t="n">
        <f aca="false">G133</f>
        <v>0</v>
      </c>
    </row>
    <row r="136" customFormat="false" ht="15" hidden="false" customHeight="true" outlineLevel="0" collapsed="false">
      <c r="A136" s="25" t="s">
        <v>91</v>
      </c>
    </row>
    <row r="137" customFormat="false" ht="15" hidden="false" customHeight="true" outlineLevel="0" collapsed="false">
      <c r="A137" s="5" t="s">
        <v>92</v>
      </c>
    </row>
    <row r="138" customFormat="false" ht="15" hidden="false" customHeight="true" outlineLevel="0" collapsed="false">
      <c r="A138" s="5" t="s">
        <v>93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2026-09-03T22:36:52Z</dcterms:created>
  <dc:creator>openpyxl</dc:creator>
  <dc:description/>
  <dc:language>en-US</dc:language>
  <cp:lastModifiedBy/>
  <dcterms:modified xsi:type="dcterms:W3CDTF">2026-09-03T22:38:11Z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